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stategov-my.sharepoint.com/personal/fienoj_cds_state_mo_us/Documents/"/>
    </mc:Choice>
  </mc:AlternateContent>
  <xr:revisionPtr revIDLastSave="0" documentId="8_{33B81279-9903-446E-8AF8-2628257874A4}" xr6:coauthVersionLast="47" xr6:coauthVersionMax="47" xr10:uidLastSave="{00000000-0000-0000-0000-000000000000}"/>
  <bookViews>
    <workbookView xWindow="28680" yWindow="-120" windowWidth="29040" windowHeight="15720" firstSheet="1" activeTab="5" xr2:uid="{13D72904-B0FF-4DE0-8561-B44470204F6C}"/>
  </bookViews>
  <sheets>
    <sheet name="Sheet1" sheetId="1" state="hidden" r:id="rId1"/>
    <sheet name="MASTER" sheetId="2" r:id="rId2"/>
    <sheet name="Chart1" sheetId="4" state="hidden" r:id="rId3"/>
    <sheet name="Chart Data" sheetId="3" state="hidden" r:id="rId4"/>
    <sheet name="Chart2" sheetId="6" state="hidden" r:id="rId5"/>
    <sheet name="Chart3" sheetId="7" r:id="rId6"/>
    <sheet name="Sheet4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3" i="2" l="1"/>
  <c r="G22" i="2"/>
  <c r="A23" i="5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21" i="5"/>
  <c r="A20" i="5"/>
  <c r="A19" i="5" s="1"/>
  <c r="A18" i="5" s="1"/>
  <c r="A17" i="5" s="1"/>
  <c r="A16" i="5" s="1"/>
  <c r="A15" i="5" s="1"/>
  <c r="A14" i="5" s="1"/>
  <c r="A13" i="5" s="1"/>
  <c r="A12" i="5" s="1"/>
  <c r="A11" i="5" s="1"/>
  <c r="A10" i="5" s="1"/>
  <c r="A9" i="5" s="1"/>
  <c r="A8" i="5" s="1"/>
  <c r="A7" i="5" s="1"/>
  <c r="A6" i="5" s="1"/>
  <c r="A5" i="5" s="1"/>
  <c r="A4" i="5" s="1"/>
  <c r="A3" i="5" s="1"/>
  <c r="A2" i="5" s="1"/>
  <c r="G3" i="2"/>
  <c r="H3" i="2" s="1"/>
  <c r="E4" i="2" s="1"/>
  <c r="G4" i="2" s="1"/>
  <c r="O8" i="2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O7" i="2" s="1"/>
  <c r="I3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I38" i="2"/>
  <c r="D36" i="2"/>
  <c r="D37" i="2"/>
  <c r="D35" i="2"/>
  <c r="D34" i="2"/>
  <c r="I37" i="2"/>
  <c r="I36" i="2"/>
  <c r="I35" i="2"/>
  <c r="I34" i="2"/>
  <c r="D33" i="2"/>
  <c r="D32" i="2"/>
  <c r="I33" i="2"/>
  <c r="D31" i="2"/>
  <c r="D30" i="2"/>
  <c r="D29" i="2"/>
  <c r="D28" i="2"/>
  <c r="D27" i="2"/>
  <c r="D26" i="2"/>
  <c r="D25" i="2"/>
  <c r="D24" i="2"/>
  <c r="I32" i="2"/>
  <c r="I31" i="2"/>
  <c r="I30" i="2"/>
  <c r="I29" i="2"/>
  <c r="I28" i="2"/>
  <c r="I27" i="2"/>
  <c r="I26" i="2"/>
  <c r="I25" i="2"/>
  <c r="I24" i="2"/>
  <c r="E3" i="2"/>
  <c r="C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D3" i="2"/>
  <c r="M21" i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A23" i="2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21" i="2"/>
  <c r="A20" i="2" s="1"/>
  <c r="A19" i="2" s="1"/>
  <c r="A18" i="2" s="1"/>
  <c r="A17" i="2" s="1"/>
  <c r="A16" i="2" s="1"/>
  <c r="A15" i="2" s="1"/>
  <c r="A14" i="2" s="1"/>
  <c r="A13" i="2" s="1"/>
  <c r="A12" i="2" s="1"/>
  <c r="A11" i="2" s="1"/>
  <c r="A10" i="2" s="1"/>
  <c r="A9" i="2" s="1"/>
  <c r="A8" i="2" s="1"/>
  <c r="A7" i="2" s="1"/>
  <c r="A6" i="2" s="1"/>
  <c r="A5" i="2" s="1"/>
  <c r="A4" i="2" s="1"/>
  <c r="A3" i="2" s="1"/>
  <c r="A2" i="2" s="1"/>
  <c r="H2" i="1"/>
  <c r="D3" i="1"/>
  <c r="F10" i="1"/>
  <c r="F8" i="1"/>
  <c r="F7" i="1"/>
  <c r="F6" i="1"/>
  <c r="F5" i="1"/>
  <c r="E5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F4" i="1"/>
  <c r="F3" i="1"/>
  <c r="I2" i="1"/>
  <c r="H3" i="1"/>
  <c r="L5" i="1"/>
  <c r="L6" i="1" s="1"/>
  <c r="K5" i="1"/>
  <c r="K6" i="1" s="1"/>
  <c r="K7" i="1" s="1"/>
  <c r="A21" i="1"/>
  <c r="A20" i="1" s="1"/>
  <c r="A19" i="1" s="1"/>
  <c r="A18" i="1" s="1"/>
  <c r="A17" i="1" s="1"/>
  <c r="A16" i="1" s="1"/>
  <c r="A15" i="1" s="1"/>
  <c r="A14" i="1" s="1"/>
  <c r="A13" i="1" s="1"/>
  <c r="A12" i="1" s="1"/>
  <c r="A11" i="1" s="1"/>
  <c r="A10" i="1" s="1"/>
  <c r="A9" i="1" s="1"/>
  <c r="A8" i="1" s="1"/>
  <c r="A7" i="1" s="1"/>
  <c r="A6" i="1" s="1"/>
  <c r="A5" i="1" s="1"/>
  <c r="A4" i="1" s="1"/>
  <c r="A3" i="1" s="1"/>
  <c r="A2" i="1" s="1"/>
  <c r="K4" i="2" l="1"/>
  <c r="C5" i="2" s="1"/>
  <c r="F11" i="1"/>
  <c r="F9" i="1"/>
  <c r="K14" i="1"/>
  <c r="K16" i="1" s="1"/>
  <c r="K17" i="1" s="1"/>
  <c r="L7" i="1"/>
  <c r="L8" i="1" s="1"/>
  <c r="K15" i="1"/>
  <c r="K8" i="1"/>
  <c r="K9" i="1" s="1"/>
  <c r="H4" i="2" l="1"/>
  <c r="F12" i="1"/>
  <c r="K11" i="1"/>
  <c r="K13" i="1" s="1"/>
  <c r="K10" i="1"/>
  <c r="K12" i="1" s="1"/>
  <c r="L9" i="1"/>
  <c r="L10" i="1" s="1"/>
  <c r="L11" i="1" s="1"/>
  <c r="L12" i="1" s="1"/>
  <c r="L13" i="1" s="1"/>
  <c r="L14" i="1" s="1"/>
  <c r="L15" i="1" s="1"/>
  <c r="L16" i="1" s="1"/>
  <c r="L17" i="1" s="1"/>
  <c r="L18" i="1" s="1"/>
  <c r="K5" i="2" l="1"/>
  <c r="C6" i="2" s="1"/>
  <c r="E5" i="2"/>
  <c r="G5" i="2" s="1"/>
  <c r="F13" i="1"/>
  <c r="H5" i="2" l="1"/>
  <c r="E6" i="2" s="1"/>
  <c r="G6" i="2" s="1"/>
  <c r="K6" i="2"/>
  <c r="C7" i="2" s="1"/>
  <c r="F14" i="1"/>
  <c r="H6" i="2" l="1"/>
  <c r="F15" i="1"/>
  <c r="E7" i="2" l="1"/>
  <c r="G7" i="2" s="1"/>
  <c r="K7" i="2"/>
  <c r="F16" i="1"/>
  <c r="H7" i="2" l="1"/>
  <c r="E8" i="2" s="1"/>
  <c r="C8" i="2"/>
  <c r="K8" i="2"/>
  <c r="F17" i="1"/>
  <c r="G8" i="2" l="1"/>
  <c r="H8" i="2" s="1"/>
  <c r="E9" i="2" s="1"/>
  <c r="C9" i="2"/>
  <c r="F18" i="1"/>
  <c r="G9" i="2" l="1"/>
  <c r="H9" i="2"/>
  <c r="E10" i="2" s="1"/>
  <c r="K9" i="2"/>
  <c r="K10" i="2" s="1"/>
  <c r="C10" i="2"/>
  <c r="G10" i="2" s="1"/>
  <c r="F19" i="1"/>
  <c r="H10" i="2" l="1"/>
  <c r="C11" i="2"/>
  <c r="F20" i="1"/>
  <c r="K11" i="2" l="1"/>
  <c r="C12" i="2" s="1"/>
  <c r="E11" i="2"/>
  <c r="G11" i="2" s="1"/>
  <c r="F21" i="1"/>
  <c r="H11" i="2" l="1"/>
  <c r="E12" i="2" s="1"/>
  <c r="G12" i="2" s="1"/>
  <c r="K12" i="2"/>
  <c r="C13" i="2" s="1"/>
  <c r="F22" i="1"/>
  <c r="H12" i="2" l="1"/>
  <c r="E13" i="2" s="1"/>
  <c r="G13" i="2" s="1"/>
  <c r="K13" i="2"/>
  <c r="C14" i="2" s="1"/>
  <c r="F23" i="1"/>
  <c r="H13" i="2" l="1"/>
  <c r="E14" i="2" s="1"/>
  <c r="G14" i="2" s="1"/>
  <c r="H14" i="2" l="1"/>
  <c r="E15" i="2" s="1"/>
  <c r="K14" i="2"/>
  <c r="C15" i="2" s="1"/>
  <c r="G15" i="2" l="1"/>
  <c r="K15" i="2"/>
  <c r="C16" i="2" s="1"/>
  <c r="H15" i="2"/>
  <c r="E16" i="2" s="1"/>
  <c r="K16" i="2"/>
  <c r="C17" i="2" s="1"/>
  <c r="G16" i="2" l="1"/>
  <c r="H16" i="2" s="1"/>
  <c r="E17" i="2" s="1"/>
  <c r="G17" i="2" s="1"/>
  <c r="K17" i="2" l="1"/>
  <c r="C18" i="2" s="1"/>
  <c r="H17" i="2"/>
  <c r="E18" i="2" s="1"/>
  <c r="G18" i="2" l="1"/>
  <c r="H18" i="2" s="1"/>
  <c r="E19" i="2" s="1"/>
  <c r="K18" i="2"/>
  <c r="C19" i="2" l="1"/>
  <c r="G19" i="2" s="1"/>
  <c r="K19" i="2"/>
  <c r="C20" i="2" l="1"/>
  <c r="H19" i="2" l="1"/>
  <c r="E20" i="2" s="1"/>
  <c r="G20" i="2" s="1"/>
  <c r="K20" i="2"/>
  <c r="C21" i="2" s="1"/>
  <c r="H20" i="2" l="1"/>
  <c r="E21" i="2" s="1"/>
  <c r="G21" i="2" s="1"/>
  <c r="K21" i="2"/>
  <c r="H21" i="2" l="1"/>
  <c r="E22" i="2" s="1"/>
  <c r="C22" i="2"/>
  <c r="K22" i="2"/>
  <c r="H22" i="2" l="1"/>
  <c r="E23" i="2" s="1"/>
  <c r="C23" i="2"/>
  <c r="K23" i="2" l="1"/>
  <c r="C24" i="2" s="1"/>
  <c r="K24" i="2" l="1"/>
  <c r="C25" i="2" s="1"/>
  <c r="H23" i="2"/>
  <c r="E24" i="2" s="1"/>
  <c r="G24" i="2" s="1"/>
  <c r="H24" i="2" l="1"/>
  <c r="E25" i="2" s="1"/>
  <c r="G25" i="2" s="1"/>
  <c r="K25" i="2" l="1"/>
  <c r="H25" i="2"/>
  <c r="E26" i="2" s="1"/>
  <c r="C26" i="2" l="1"/>
  <c r="G26" i="2" s="1"/>
  <c r="K26" i="2"/>
  <c r="H26" i="2" l="1"/>
  <c r="E27" i="2" s="1"/>
  <c r="C27" i="2"/>
  <c r="K27" i="2"/>
  <c r="G27" i="2" l="1"/>
  <c r="H27" i="2" s="1"/>
  <c r="E28" i="2" s="1"/>
  <c r="C28" i="2"/>
  <c r="K28" i="2" l="1"/>
  <c r="G28" i="2"/>
  <c r="K29" i="2" s="1"/>
  <c r="C29" i="2"/>
  <c r="H28" i="2" l="1"/>
  <c r="E29" i="2" s="1"/>
  <c r="G29" i="2" s="1"/>
  <c r="C30" i="2"/>
  <c r="H29" i="2" l="1"/>
  <c r="E30" i="2" s="1"/>
  <c r="G30" i="2" s="1"/>
  <c r="H30" i="2" s="1"/>
  <c r="E31" i="2" s="1"/>
  <c r="K30" i="2"/>
  <c r="C31" i="2" s="1"/>
  <c r="G31" i="2" l="1"/>
  <c r="H31" i="2" s="1"/>
  <c r="E32" i="2" s="1"/>
  <c r="K31" i="2"/>
  <c r="C32" i="2" s="1"/>
  <c r="K32" i="2" l="1"/>
  <c r="C33" i="2" s="1"/>
  <c r="G32" i="2"/>
  <c r="H32" i="2" s="1"/>
  <c r="E33" i="2" s="1"/>
  <c r="G33" i="2" l="1"/>
  <c r="H33" i="2" s="1"/>
  <c r="E34" i="2" s="1"/>
  <c r="K33" i="2"/>
  <c r="C34" i="2" s="1"/>
  <c r="G34" i="2" l="1"/>
  <c r="H34" i="2" s="1"/>
  <c r="E35" i="2" s="1"/>
  <c r="K34" i="2"/>
  <c r="C35" i="2" s="1"/>
  <c r="G35" i="2" l="1"/>
  <c r="H35" i="2" s="1"/>
  <c r="E36" i="2" s="1"/>
  <c r="K35" i="2"/>
  <c r="C36" i="2" s="1"/>
  <c r="K36" i="2" l="1"/>
  <c r="C37" i="2" s="1"/>
  <c r="G36" i="2"/>
  <c r="H36" i="2" s="1"/>
  <c r="E37" i="2" s="1"/>
  <c r="K37" i="2" l="1"/>
  <c r="G37" i="2"/>
  <c r="H37" i="2" s="1"/>
  <c r="E38" i="2" s="1"/>
  <c r="C38" i="2"/>
  <c r="K38" i="2" l="1"/>
  <c r="C39" i="2" s="1"/>
  <c r="G38" i="2"/>
  <c r="K39" i="2" s="1"/>
  <c r="C40" i="2" s="1"/>
  <c r="H38" i="2" l="1"/>
  <c r="E39" i="2" s="1"/>
  <c r="G39" i="2" s="1"/>
  <c r="H39" i="2" l="1"/>
  <c r="E40" i="2" s="1"/>
  <c r="G40" i="2" s="1"/>
  <c r="K40" i="2"/>
  <c r="H40" i="2" l="1"/>
  <c r="E41" i="2" s="1"/>
  <c r="C41" i="2"/>
  <c r="G41" i="2" l="1"/>
  <c r="H41" i="2" s="1"/>
  <c r="E42" i="2" s="1"/>
  <c r="K41" i="2"/>
  <c r="C42" i="2" s="1"/>
  <c r="G42" i="2" l="1"/>
  <c r="H42" i="2" s="1"/>
  <c r="E43" i="2" s="1"/>
  <c r="K42" i="2"/>
  <c r="C43" i="2" s="1"/>
  <c r="K43" i="2" l="1"/>
  <c r="G43" i="2"/>
  <c r="H43" i="2" s="1"/>
  <c r="E44" i="2" s="1"/>
  <c r="K44" i="2" l="1"/>
  <c r="C45" i="2" s="1"/>
  <c r="C44" i="2"/>
  <c r="G44" i="2" s="1"/>
  <c r="H44" i="2" s="1"/>
  <c r="E45" i="2" s="1"/>
  <c r="G45" i="2" l="1"/>
  <c r="H45" i="2" s="1"/>
  <c r="E46" i="2" s="1"/>
  <c r="K45" i="2"/>
  <c r="K46" i="2" l="1"/>
  <c r="C47" i="2" s="1"/>
  <c r="C46" i="2"/>
  <c r="G46" i="2" s="1"/>
  <c r="H46" i="2" s="1"/>
  <c r="E47" i="2" s="1"/>
  <c r="K47" i="2" l="1"/>
  <c r="G47" i="2"/>
  <c r="H47" i="2" s="1"/>
  <c r="E48" i="2" s="1"/>
  <c r="C48" i="2"/>
  <c r="K48" i="2" l="1"/>
  <c r="C49" i="2" s="1"/>
  <c r="G48" i="2"/>
  <c r="H48" i="2" s="1"/>
  <c r="E49" i="2" s="1"/>
  <c r="G49" i="2" l="1"/>
  <c r="H49" i="2" s="1"/>
  <c r="E50" i="2" s="1"/>
  <c r="K49" i="2"/>
  <c r="C50" i="2" s="1"/>
  <c r="G2" i="1"/>
  <c r="C3" i="1" s="1"/>
  <c r="E4" i="1"/>
  <c r="G50" i="2" l="1"/>
  <c r="H50" i="2" s="1"/>
  <c r="E51" i="2" s="1"/>
  <c r="K50" i="2"/>
  <c r="C51" i="2" s="1"/>
  <c r="C4" i="1"/>
  <c r="H4" i="1"/>
  <c r="E6" i="1" s="1"/>
  <c r="H5" i="1"/>
  <c r="E7" i="1" s="1"/>
  <c r="C5" i="1"/>
  <c r="K51" i="2" l="1"/>
  <c r="G51" i="2"/>
  <c r="H51" i="2" s="1"/>
  <c r="H6" i="1"/>
  <c r="E8" i="1" s="1"/>
  <c r="C6" i="1"/>
  <c r="H7" i="1" l="1"/>
  <c r="E9" i="1" s="1"/>
  <c r="C7" i="1"/>
  <c r="H8" i="1" l="1"/>
  <c r="E10" i="1" s="1"/>
  <c r="C8" i="1"/>
  <c r="C9" i="1" l="1"/>
  <c r="H9" i="1"/>
  <c r="E11" i="1" s="1"/>
  <c r="H10" i="1" l="1"/>
  <c r="E12" i="1" s="1"/>
  <c r="C10" i="1"/>
  <c r="C11" i="1" l="1"/>
  <c r="H11" i="1"/>
  <c r="E13" i="1" s="1"/>
  <c r="H12" i="1" l="1"/>
  <c r="E14" i="1" s="1"/>
  <c r="C12" i="1"/>
  <c r="H13" i="1" l="1"/>
  <c r="E15" i="1" s="1"/>
  <c r="C13" i="1"/>
  <c r="H14" i="1" l="1"/>
  <c r="E16" i="1" s="1"/>
  <c r="C14" i="1"/>
  <c r="H15" i="1" l="1"/>
  <c r="E17" i="1" s="1"/>
  <c r="C15" i="1"/>
  <c r="H16" i="1" l="1"/>
  <c r="E18" i="1" s="1"/>
  <c r="C16" i="1"/>
  <c r="C17" i="1" l="1"/>
  <c r="H17" i="1"/>
  <c r="E19" i="1" s="1"/>
  <c r="C18" i="1" l="1"/>
  <c r="H18" i="1"/>
  <c r="E20" i="1" s="1"/>
  <c r="H19" i="1" l="1"/>
  <c r="E21" i="1" s="1"/>
  <c r="C19" i="1"/>
  <c r="C20" i="1" l="1"/>
  <c r="H20" i="1"/>
  <c r="E22" i="1" s="1"/>
  <c r="H21" i="1" l="1"/>
  <c r="E23" i="1" s="1"/>
  <c r="C21" i="1"/>
  <c r="C22" i="1" l="1"/>
  <c r="H22" i="1"/>
  <c r="C23" i="1" l="1"/>
  <c r="H23" i="1"/>
</calcChain>
</file>

<file path=xl/sharedStrings.xml><?xml version="1.0" encoding="utf-8"?>
<sst xmlns="http://schemas.openxmlformats.org/spreadsheetml/2006/main" count="37" uniqueCount="24">
  <si>
    <t>week</t>
  </si>
  <si>
    <t xml:space="preserve">Susceptible </t>
  </si>
  <si>
    <t>Recovered</t>
  </si>
  <si>
    <t>Infected\Hospitalizetion</t>
  </si>
  <si>
    <t>Vaccine</t>
  </si>
  <si>
    <t>Flu</t>
  </si>
  <si>
    <t>Interactions</t>
  </si>
  <si>
    <t>Vacinnated</t>
  </si>
  <si>
    <t>Predicted</t>
  </si>
  <si>
    <t xml:space="preserve"> Infection Rate</t>
  </si>
  <si>
    <t>Prevalence</t>
  </si>
  <si>
    <t>Infection Rate</t>
  </si>
  <si>
    <t>Susceptible</t>
  </si>
  <si>
    <t xml:space="preserve">Interactions </t>
  </si>
  <si>
    <t>FLU</t>
  </si>
  <si>
    <t>Hospitalizations</t>
  </si>
  <si>
    <t>Real World Evidence</t>
  </si>
  <si>
    <t>Estimated</t>
  </si>
  <si>
    <t>DATE</t>
  </si>
  <si>
    <t>ACC Recovered</t>
  </si>
  <si>
    <t>Winter</t>
  </si>
  <si>
    <t>Holidays</t>
  </si>
  <si>
    <t xml:space="preserve">Projected </t>
  </si>
  <si>
    <t>RWE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</si>
</sst>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"/>
    <numFmt numFmtId="166" formatCode="[$-409]d\-mmm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HelveticaNeueforSAS"/>
      <family val="2"/>
    </font>
    <font>
      <sz val="10"/>
      <color theme="1"/>
      <name val="HelveticaNeueforSAS"/>
      <family val="2"/>
    </font>
    <font>
      <sz val="10"/>
      <name val="HelveticaNeueforSAS"/>
      <family val="2"/>
    </font>
    <font>
      <sz val="10"/>
      <color theme="0"/>
      <name val="HelveticaNeueforSAS"/>
      <family val="2"/>
    </font>
    <font>
      <sz val="9"/>
      <color theme="0"/>
      <name val="HelveticaNeueforSAS"/>
      <family val="2"/>
    </font>
    <font>
      <sz val="8"/>
      <color theme="1"/>
      <name val="HelveticaNeueforSAS"/>
      <family val="2"/>
    </font>
    <font>
      <sz val="10"/>
      <color rgb="FFC00000"/>
      <name val="HelveticaNeueforSAS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/>
    <xf numFmtId="0" fontId="7" fillId="0" borderId="0" xfId="0" applyFont="1"/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'Chart Data'!$C$1</c:f>
              <c:strCache>
                <c:ptCount val="1"/>
                <c:pt idx="0">
                  <c:v>Projected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'Chart Data'!$B$2:$B$50</c:f>
              <c:numCache>
                <c:formatCode>General</c:formatCode>
                <c:ptCount val="49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</c:numCache>
            </c:numRef>
          </c:cat>
          <c:val>
            <c:numRef>
              <c:f>'Chart Data'!$C$2:$C$55</c:f>
              <c:numCache>
                <c:formatCode>#,##0</c:formatCode>
                <c:ptCount val="54"/>
                <c:pt idx="0">
                  <c:v>9.92</c:v>
                </c:pt>
                <c:pt idx="1">
                  <c:v>10.078719999999999</c:v>
                </c:pt>
                <c:pt idx="2">
                  <c:v>10.080856269619199</c:v>
                </c:pt>
                <c:pt idx="3">
                  <c:v>20.160961489579826</c:v>
                </c:pt>
                <c:pt idx="4">
                  <c:v>20.482666152122562</c:v>
                </c:pt>
                <c:pt idx="5">
                  <c:v>20.08138438555341</c:v>
                </c:pt>
                <c:pt idx="6">
                  <c:v>19.247806931831288</c:v>
                </c:pt>
                <c:pt idx="7">
                  <c:v>18.40284695138795</c:v>
                </c:pt>
                <c:pt idx="8">
                  <c:v>17.559780830369572</c:v>
                </c:pt>
                <c:pt idx="9">
                  <c:v>33.43800235706145</c:v>
                </c:pt>
                <c:pt idx="10">
                  <c:v>32.595002686709655</c:v>
                </c:pt>
                <c:pt idx="11">
                  <c:v>30.876677353675642</c:v>
                </c:pt>
                <c:pt idx="12">
                  <c:v>29.123657825202258</c:v>
                </c:pt>
                <c:pt idx="13">
                  <c:v>27.378289584381577</c:v>
                </c:pt>
                <c:pt idx="14">
                  <c:v>52.942329764520764</c:v>
                </c:pt>
                <c:pt idx="15">
                  <c:v>53.30070490593657</c:v>
                </c:pt>
                <c:pt idx="16">
                  <c:v>104.89773455877224</c:v>
                </c:pt>
                <c:pt idx="17">
                  <c:v>225.26560778200653</c:v>
                </c:pt>
                <c:pt idx="18">
                  <c:v>850.78355437163805</c:v>
                </c:pt>
                <c:pt idx="19">
                  <c:v>899.1807660241102</c:v>
                </c:pt>
                <c:pt idx="20">
                  <c:v>692.57416439726092</c:v>
                </c:pt>
                <c:pt idx="21">
                  <c:v>594.73004061671406</c:v>
                </c:pt>
                <c:pt idx="22">
                  <c:v>547.79138070105489</c:v>
                </c:pt>
                <c:pt idx="23">
                  <c:v>524.47327578921215</c:v>
                </c:pt>
                <c:pt idx="24">
                  <c:v>512.05928344166887</c:v>
                </c:pt>
                <c:pt idx="25">
                  <c:v>504.66636255316109</c:v>
                </c:pt>
                <c:pt idx="26">
                  <c:v>499.58721601117168</c:v>
                </c:pt>
                <c:pt idx="27">
                  <c:v>495.58127888352578</c:v>
                </c:pt>
                <c:pt idx="28">
                  <c:v>246.04106976146332</c:v>
                </c:pt>
                <c:pt idx="29">
                  <c:v>190.34050387988339</c:v>
                </c:pt>
                <c:pt idx="30">
                  <c:v>177.7897921912332</c:v>
                </c:pt>
                <c:pt idx="31">
                  <c:v>58.267008000716174</c:v>
                </c:pt>
                <c:pt idx="32">
                  <c:v>49.475357498503882</c:v>
                </c:pt>
                <c:pt idx="33">
                  <c:v>24.406963986846499</c:v>
                </c:pt>
                <c:pt idx="34">
                  <c:v>11.742410797455058</c:v>
                </c:pt>
                <c:pt idx="35">
                  <c:v>11.509647239321783</c:v>
                </c:pt>
                <c:pt idx="36">
                  <c:v>11.504449713312569</c:v>
                </c:pt>
                <c:pt idx="37">
                  <c:v>11.503417170799709</c:v>
                </c:pt>
                <c:pt idx="38">
                  <c:v>11.502460929947693</c:v>
                </c:pt>
                <c:pt idx="39">
                  <c:v>11.501506165973389</c:v>
                </c:pt>
                <c:pt idx="40">
                  <c:v>11.500551509652274</c:v>
                </c:pt>
                <c:pt idx="41">
                  <c:v>11.499596935923542</c:v>
                </c:pt>
                <c:pt idx="42">
                  <c:v>11.498642444321284</c:v>
                </c:pt>
                <c:pt idx="43">
                  <c:v>11.497688034829558</c:v>
                </c:pt>
                <c:pt idx="44">
                  <c:v>11.496733707440667</c:v>
                </c:pt>
                <c:pt idx="45">
                  <c:v>11.495779462147061</c:v>
                </c:pt>
                <c:pt idx="46">
                  <c:v>11.494825298941198</c:v>
                </c:pt>
                <c:pt idx="47">
                  <c:v>11.493871217815531</c:v>
                </c:pt>
                <c:pt idx="48">
                  <c:v>11.492917218762518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E-4D77-B511-36CDE0108AAC}"/>
            </c:ext>
          </c:extLst>
        </c:ser>
        <c:ser>
          <c:idx val="2"/>
          <c:order val="1"/>
          <c:tx>
            <c:strRef>
              <c:f>'Chart Data'!$D$1</c:f>
              <c:strCache>
                <c:ptCount val="1"/>
                <c:pt idx="0">
                  <c:v>RWE</c:v>
                </c:pt>
              </c:strCache>
            </c:strRef>
          </c:tx>
          <c:spPr>
            <a:ln w="2222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8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accent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9E-4D77-B511-36CDE0108AAC}"/>
              </c:ext>
            </c:extLst>
          </c:dPt>
          <c:cat>
            <c:numRef>
              <c:f>'Chart Data'!$B$2:$B$50</c:f>
              <c:numCache>
                <c:formatCode>General</c:formatCode>
                <c:ptCount val="49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</c:numCache>
            </c:numRef>
          </c:cat>
          <c:val>
            <c:numRef>
              <c:f>'Chart Data'!$D$2:$D$55</c:f>
              <c:numCache>
                <c:formatCode>General</c:formatCode>
                <c:ptCount val="54"/>
                <c:pt idx="0">
                  <c:v>12</c:v>
                </c:pt>
                <c:pt idx="1">
                  <c:v>6</c:v>
                </c:pt>
                <c:pt idx="2">
                  <c:v>7</c:v>
                </c:pt>
                <c:pt idx="3">
                  <c:v>12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25</c:v>
                </c:pt>
                <c:pt idx="11">
                  <c:v>28</c:v>
                </c:pt>
                <c:pt idx="12">
                  <c:v>37</c:v>
                </c:pt>
                <c:pt idx="13">
                  <c:v>39</c:v>
                </c:pt>
                <c:pt idx="14">
                  <c:v>57</c:v>
                </c:pt>
                <c:pt idx="15">
                  <c:v>86</c:v>
                </c:pt>
                <c:pt idx="16">
                  <c:v>118</c:v>
                </c:pt>
                <c:pt idx="17">
                  <c:v>261</c:v>
                </c:pt>
                <c:pt idx="18">
                  <c:v>809</c:v>
                </c:pt>
                <c:pt idx="19">
                  <c:v>941</c:v>
                </c:pt>
                <c:pt idx="20">
                  <c:v>522</c:v>
                </c:pt>
                <c:pt idx="21">
                  <c:v>523</c:v>
                </c:pt>
                <c:pt idx="22">
                  <c:v>454</c:v>
                </c:pt>
                <c:pt idx="23">
                  <c:v>437</c:v>
                </c:pt>
                <c:pt idx="24">
                  <c:v>505</c:v>
                </c:pt>
                <c:pt idx="25">
                  <c:v>580</c:v>
                </c:pt>
                <c:pt idx="26">
                  <c:v>441</c:v>
                </c:pt>
                <c:pt idx="27">
                  <c:v>305</c:v>
                </c:pt>
                <c:pt idx="28">
                  <c:v>250</c:v>
                </c:pt>
                <c:pt idx="29">
                  <c:v>221</c:v>
                </c:pt>
                <c:pt idx="30">
                  <c:v>124</c:v>
                </c:pt>
                <c:pt idx="31">
                  <c:v>59</c:v>
                </c:pt>
                <c:pt idx="32">
                  <c:v>44</c:v>
                </c:pt>
                <c:pt idx="33">
                  <c:v>25</c:v>
                </c:pt>
                <c:pt idx="34">
                  <c:v>24</c:v>
                </c:pt>
                <c:pt idx="35">
                  <c:v>16</c:v>
                </c:pt>
                <c:pt idx="36">
                  <c:v>8</c:v>
                </c:pt>
                <c:pt idx="37">
                  <c:v>13</c:v>
                </c:pt>
                <c:pt idx="38">
                  <c:v>9</c:v>
                </c:pt>
                <c:pt idx="39">
                  <c:v>13</c:v>
                </c:pt>
                <c:pt idx="40">
                  <c:v>19</c:v>
                </c:pt>
                <c:pt idx="41">
                  <c:v>7</c:v>
                </c:pt>
                <c:pt idx="42">
                  <c:v>16</c:v>
                </c:pt>
                <c:pt idx="43">
                  <c:v>10</c:v>
                </c:pt>
                <c:pt idx="44">
                  <c:v>10</c:v>
                </c:pt>
                <c:pt idx="45">
                  <c:v>13</c:v>
                </c:pt>
                <c:pt idx="46">
                  <c:v>13</c:v>
                </c:pt>
                <c:pt idx="47">
                  <c:v>7</c:v>
                </c:pt>
                <c:pt idx="4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E-4D77-B511-36CDE0108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318856"/>
        <c:axId val="1054319936"/>
      </c:lineChart>
      <c:catAx>
        <c:axId val="105431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NeueforSAS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54319936"/>
        <c:crosses val="autoZero"/>
        <c:auto val="1"/>
        <c:lblAlgn val="ctr"/>
        <c:lblOffset val="100"/>
        <c:noMultiLvlLbl val="0"/>
      </c:catAx>
      <c:valAx>
        <c:axId val="105431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NeueforSAS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54318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Sheet4!$A$2:$A$55</c:f>
              <c:numCache>
                <c:formatCode>[$-409]d\-mmm;@</c:formatCode>
                <c:ptCount val="54"/>
                <c:pt idx="0">
                  <c:v>46250</c:v>
                </c:pt>
                <c:pt idx="1">
                  <c:v>46257</c:v>
                </c:pt>
                <c:pt idx="2">
                  <c:v>46264</c:v>
                </c:pt>
                <c:pt idx="3">
                  <c:v>46271</c:v>
                </c:pt>
                <c:pt idx="4">
                  <c:v>46278</c:v>
                </c:pt>
                <c:pt idx="5">
                  <c:v>46285</c:v>
                </c:pt>
                <c:pt idx="6">
                  <c:v>46292</c:v>
                </c:pt>
                <c:pt idx="7">
                  <c:v>46299</c:v>
                </c:pt>
                <c:pt idx="8">
                  <c:v>46306</c:v>
                </c:pt>
                <c:pt idx="9">
                  <c:v>46313</c:v>
                </c:pt>
                <c:pt idx="10">
                  <c:v>46320</c:v>
                </c:pt>
                <c:pt idx="11">
                  <c:v>46327</c:v>
                </c:pt>
                <c:pt idx="12">
                  <c:v>46334</c:v>
                </c:pt>
                <c:pt idx="13">
                  <c:v>46341</c:v>
                </c:pt>
                <c:pt idx="14">
                  <c:v>46348</c:v>
                </c:pt>
                <c:pt idx="15">
                  <c:v>46355</c:v>
                </c:pt>
                <c:pt idx="16">
                  <c:v>46362</c:v>
                </c:pt>
                <c:pt idx="17">
                  <c:v>46369</c:v>
                </c:pt>
                <c:pt idx="18">
                  <c:v>46376</c:v>
                </c:pt>
                <c:pt idx="19">
                  <c:v>46383</c:v>
                </c:pt>
                <c:pt idx="20">
                  <c:v>46390</c:v>
                </c:pt>
                <c:pt idx="21">
                  <c:v>46397</c:v>
                </c:pt>
                <c:pt idx="22">
                  <c:v>46404</c:v>
                </c:pt>
                <c:pt idx="23">
                  <c:v>46411</c:v>
                </c:pt>
                <c:pt idx="24">
                  <c:v>46418</c:v>
                </c:pt>
                <c:pt idx="25">
                  <c:v>46425</c:v>
                </c:pt>
                <c:pt idx="26">
                  <c:v>46432</c:v>
                </c:pt>
                <c:pt idx="27">
                  <c:v>46439</c:v>
                </c:pt>
                <c:pt idx="28">
                  <c:v>46446</c:v>
                </c:pt>
                <c:pt idx="29">
                  <c:v>46453</c:v>
                </c:pt>
                <c:pt idx="30">
                  <c:v>46460</c:v>
                </c:pt>
                <c:pt idx="31">
                  <c:v>46467</c:v>
                </c:pt>
                <c:pt idx="32">
                  <c:v>46474</c:v>
                </c:pt>
                <c:pt idx="33">
                  <c:v>46481</c:v>
                </c:pt>
                <c:pt idx="34">
                  <c:v>46488</c:v>
                </c:pt>
                <c:pt idx="35">
                  <c:v>46495</c:v>
                </c:pt>
                <c:pt idx="36">
                  <c:v>46502</c:v>
                </c:pt>
                <c:pt idx="37">
                  <c:v>46509</c:v>
                </c:pt>
                <c:pt idx="38">
                  <c:v>46516</c:v>
                </c:pt>
                <c:pt idx="39">
                  <c:v>46523</c:v>
                </c:pt>
                <c:pt idx="40">
                  <c:v>46530</c:v>
                </c:pt>
                <c:pt idx="41">
                  <c:v>46537</c:v>
                </c:pt>
                <c:pt idx="42">
                  <c:v>46544</c:v>
                </c:pt>
                <c:pt idx="43">
                  <c:v>46551</c:v>
                </c:pt>
                <c:pt idx="44">
                  <c:v>46558</c:v>
                </c:pt>
                <c:pt idx="45">
                  <c:v>46565</c:v>
                </c:pt>
                <c:pt idx="46">
                  <c:v>46572</c:v>
                </c:pt>
                <c:pt idx="47">
                  <c:v>46579</c:v>
                </c:pt>
                <c:pt idx="48">
                  <c:v>46586</c:v>
                </c:pt>
              </c:numCache>
            </c:numRef>
          </c:cat>
          <c:val>
            <c:numRef>
              <c:f>Sheet4!$C$1:$C$55</c:f>
              <c:numCache>
                <c:formatCode>#,##0</c:formatCode>
                <c:ptCount val="55"/>
                <c:pt idx="0">
                  <c:v>0</c:v>
                </c:pt>
                <c:pt idx="1">
                  <c:v>9.92</c:v>
                </c:pt>
                <c:pt idx="2">
                  <c:v>10.078719999999999</c:v>
                </c:pt>
                <c:pt idx="3">
                  <c:v>10.080856269619199</c:v>
                </c:pt>
                <c:pt idx="4">
                  <c:v>20.160961489579826</c:v>
                </c:pt>
                <c:pt idx="5">
                  <c:v>20.482666152122562</c:v>
                </c:pt>
                <c:pt idx="6">
                  <c:v>20.30683428403896</c:v>
                </c:pt>
                <c:pt idx="7">
                  <c:v>19.930750424421788</c:v>
                </c:pt>
                <c:pt idx="8">
                  <c:v>19.548767227079555</c:v>
                </c:pt>
                <c:pt idx="9">
                  <c:v>19.167073483559683</c:v>
                </c:pt>
                <c:pt idx="10">
                  <c:v>18.785861760117779</c:v>
                </c:pt>
                <c:pt idx="11">
                  <c:v>36.810274044883251</c:v>
                </c:pt>
                <c:pt idx="12">
                  <c:v>37.089107911356201</c:v>
                </c:pt>
                <c:pt idx="13">
                  <c:v>36.341644627360722</c:v>
                </c:pt>
                <c:pt idx="14">
                  <c:v>35.537916984127577</c:v>
                </c:pt>
                <c:pt idx="15">
                  <c:v>70.221321979807541</c:v>
                </c:pt>
                <c:pt idx="16">
                  <c:v>73.128818523882288</c:v>
                </c:pt>
                <c:pt idx="17">
                  <c:v>145.93628707790185</c:v>
                </c:pt>
                <c:pt idx="18">
                  <c:v>241.35584851900893</c:v>
                </c:pt>
                <c:pt idx="19">
                  <c:v>811.85634431630854</c:v>
                </c:pt>
                <c:pt idx="20">
                  <c:v>984.07961155884584</c:v>
                </c:pt>
                <c:pt idx="21">
                  <c:v>730.93007459909359</c:v>
                </c:pt>
                <c:pt idx="22">
                  <c:v>611.46064224339557</c:v>
                </c:pt>
                <c:pt idx="23">
                  <c:v>554.59870904978879</c:v>
                </c:pt>
                <c:pt idx="24">
                  <c:v>526.76628892584279</c:v>
                </c:pt>
                <c:pt idx="25">
                  <c:v>512.31489228162593</c:v>
                </c:pt>
                <c:pt idx="26">
                  <c:v>504.0116495814342</c:v>
                </c:pt>
                <c:pt idx="27">
                  <c:v>498.53247118948099</c:v>
                </c:pt>
                <c:pt idx="28">
                  <c:v>494.35647625594271</c:v>
                </c:pt>
                <c:pt idx="29">
                  <c:v>245.39521291241326</c:v>
                </c:pt>
                <c:pt idx="30">
                  <c:v>189.9084122704526</c:v>
                </c:pt>
                <c:pt idx="31">
                  <c:v>147.85355014929516</c:v>
                </c:pt>
                <c:pt idx="32">
                  <c:v>55.995212074889494</c:v>
                </c:pt>
                <c:pt idx="33">
                  <c:v>49.244917335988987</c:v>
                </c:pt>
                <c:pt idx="34">
                  <c:v>24.366915000352396</c:v>
                </c:pt>
                <c:pt idx="35">
                  <c:v>11.726464477903345</c:v>
                </c:pt>
                <c:pt idx="36">
                  <c:v>11.494441935035548</c:v>
                </c:pt>
                <c:pt idx="37">
                  <c:v>11.489264709847445</c:v>
                </c:pt>
                <c:pt idx="38">
                  <c:v>11.488233920901109</c:v>
                </c:pt>
                <c:pt idx="39">
                  <c:v>11.487278996172709</c:v>
                </c:pt>
                <c:pt idx="40">
                  <c:v>11.486325538410235</c:v>
                </c:pt>
                <c:pt idx="41">
                  <c:v>11.485372187969054</c:v>
                </c:pt>
                <c:pt idx="42">
                  <c:v>11.484418919995768</c:v>
                </c:pt>
                <c:pt idx="43">
                  <c:v>11.483465734028854</c:v>
                </c:pt>
                <c:pt idx="44">
                  <c:v>11.482512630052483</c:v>
                </c:pt>
                <c:pt idx="45">
                  <c:v>11.481559608058966</c:v>
                </c:pt>
                <c:pt idx="46">
                  <c:v>11.480606668040764</c:v>
                </c:pt>
                <c:pt idx="47">
                  <c:v>11.479653809990346</c:v>
                </c:pt>
                <c:pt idx="48">
                  <c:v>11.47870103390018</c:v>
                </c:pt>
                <c:pt idx="49">
                  <c:v>11.477748339762732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C4D-4597-96C1-353AD8BBB9AC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Sheet4!$A$2:$A$55</c:f>
              <c:numCache>
                <c:formatCode>[$-409]d\-mmm;@</c:formatCode>
                <c:ptCount val="54"/>
                <c:pt idx="0">
                  <c:v>46250</c:v>
                </c:pt>
                <c:pt idx="1">
                  <c:v>46257</c:v>
                </c:pt>
                <c:pt idx="2">
                  <c:v>46264</c:v>
                </c:pt>
                <c:pt idx="3">
                  <c:v>46271</c:v>
                </c:pt>
                <c:pt idx="4">
                  <c:v>46278</c:v>
                </c:pt>
                <c:pt idx="5">
                  <c:v>46285</c:v>
                </c:pt>
                <c:pt idx="6">
                  <c:v>46292</c:v>
                </c:pt>
                <c:pt idx="7">
                  <c:v>46299</c:v>
                </c:pt>
                <c:pt idx="8">
                  <c:v>46306</c:v>
                </c:pt>
                <c:pt idx="9">
                  <c:v>46313</c:v>
                </c:pt>
                <c:pt idx="10">
                  <c:v>46320</c:v>
                </c:pt>
                <c:pt idx="11">
                  <c:v>46327</c:v>
                </c:pt>
                <c:pt idx="12">
                  <c:v>46334</c:v>
                </c:pt>
                <c:pt idx="13">
                  <c:v>46341</c:v>
                </c:pt>
                <c:pt idx="14">
                  <c:v>46348</c:v>
                </c:pt>
                <c:pt idx="15">
                  <c:v>46355</c:v>
                </c:pt>
                <c:pt idx="16">
                  <c:v>46362</c:v>
                </c:pt>
                <c:pt idx="17">
                  <c:v>46369</c:v>
                </c:pt>
                <c:pt idx="18">
                  <c:v>46376</c:v>
                </c:pt>
                <c:pt idx="19">
                  <c:v>46383</c:v>
                </c:pt>
                <c:pt idx="20">
                  <c:v>46390</c:v>
                </c:pt>
                <c:pt idx="21">
                  <c:v>46397</c:v>
                </c:pt>
                <c:pt idx="22">
                  <c:v>46404</c:v>
                </c:pt>
                <c:pt idx="23">
                  <c:v>46411</c:v>
                </c:pt>
                <c:pt idx="24">
                  <c:v>46418</c:v>
                </c:pt>
                <c:pt idx="25">
                  <c:v>46425</c:v>
                </c:pt>
                <c:pt idx="26">
                  <c:v>46432</c:v>
                </c:pt>
                <c:pt idx="27">
                  <c:v>46439</c:v>
                </c:pt>
                <c:pt idx="28">
                  <c:v>46446</c:v>
                </c:pt>
                <c:pt idx="29">
                  <c:v>46453</c:v>
                </c:pt>
                <c:pt idx="30">
                  <c:v>46460</c:v>
                </c:pt>
                <c:pt idx="31">
                  <c:v>46467</c:v>
                </c:pt>
                <c:pt idx="32">
                  <c:v>46474</c:v>
                </c:pt>
                <c:pt idx="33">
                  <c:v>46481</c:v>
                </c:pt>
                <c:pt idx="34">
                  <c:v>46488</c:v>
                </c:pt>
                <c:pt idx="35">
                  <c:v>46495</c:v>
                </c:pt>
                <c:pt idx="36">
                  <c:v>46502</c:v>
                </c:pt>
                <c:pt idx="37">
                  <c:v>46509</c:v>
                </c:pt>
                <c:pt idx="38">
                  <c:v>46516</c:v>
                </c:pt>
                <c:pt idx="39">
                  <c:v>46523</c:v>
                </c:pt>
                <c:pt idx="40">
                  <c:v>46530</c:v>
                </c:pt>
                <c:pt idx="41">
                  <c:v>46537</c:v>
                </c:pt>
                <c:pt idx="42">
                  <c:v>46544</c:v>
                </c:pt>
                <c:pt idx="43">
                  <c:v>46551</c:v>
                </c:pt>
                <c:pt idx="44">
                  <c:v>46558</c:v>
                </c:pt>
                <c:pt idx="45">
                  <c:v>46565</c:v>
                </c:pt>
                <c:pt idx="46">
                  <c:v>46572</c:v>
                </c:pt>
                <c:pt idx="47">
                  <c:v>46579</c:v>
                </c:pt>
                <c:pt idx="48">
                  <c:v>46586</c:v>
                </c:pt>
              </c:numCache>
            </c:numRef>
          </c:cat>
          <c:val>
            <c:numRef>
              <c:f>Sheet4!#REF!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0C4D-4597-96C1-353AD8BB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458800"/>
        <c:axId val="1117460240"/>
      </c:lineChart>
      <c:dateAx>
        <c:axId val="1117458800"/>
        <c:scaling>
          <c:orientation val="minMax"/>
        </c:scaling>
        <c:delete val="0"/>
        <c:axPos val="b"/>
        <c:numFmt formatCode="[$-409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460240"/>
        <c:crosses val="autoZero"/>
        <c:auto val="1"/>
        <c:lblOffset val="100"/>
        <c:baseTimeUnit val="days"/>
      </c:dateAx>
      <c:valAx>
        <c:axId val="111746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45880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chemeClr val="tx1"/>
                </a:solidFill>
                <a:latin typeface="HelveticaNeueforSAS" panose="020B0604020202020204" pitchFamily="34" charset="0"/>
              </a:rPr>
              <a:t>Hospitalizations--FLU- Missouri--2025-6, Projected(Red) vs. Real (Blue)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Sheet4!$C$1</c:f>
              <c:strCache>
                <c:ptCount val="1"/>
                <c:pt idx="0">
                  <c:v>Hospitalizations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19050">
                <a:solidFill>
                  <a:srgbClr val="C00000"/>
                </a:solidFill>
                <a:prstDash val="dash"/>
              </a:ln>
              <a:effectLst/>
            </c:spPr>
          </c:marker>
          <c:cat>
            <c:numRef>
              <c:f>Sheet4!$B$2:$B$50</c:f>
              <c:numCache>
                <c:formatCode>General</c:formatCode>
                <c:ptCount val="49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</c:numCache>
            </c:numRef>
          </c:cat>
          <c:val>
            <c:numRef>
              <c:f>Sheet4!$C$2:$C$55</c:f>
              <c:numCache>
                <c:formatCode>#,##0</c:formatCode>
                <c:ptCount val="54"/>
                <c:pt idx="0">
                  <c:v>9.92</c:v>
                </c:pt>
                <c:pt idx="1">
                  <c:v>10.078719999999999</c:v>
                </c:pt>
                <c:pt idx="2">
                  <c:v>10.080856269619199</c:v>
                </c:pt>
                <c:pt idx="3">
                  <c:v>20.160961489579826</c:v>
                </c:pt>
                <c:pt idx="4">
                  <c:v>20.482666152122562</c:v>
                </c:pt>
                <c:pt idx="5">
                  <c:v>20.30683428403896</c:v>
                </c:pt>
                <c:pt idx="6">
                  <c:v>19.930750424421788</c:v>
                </c:pt>
                <c:pt idx="7">
                  <c:v>19.548767227079555</c:v>
                </c:pt>
                <c:pt idx="8">
                  <c:v>19.167073483559683</c:v>
                </c:pt>
                <c:pt idx="9">
                  <c:v>18.785861760117779</c:v>
                </c:pt>
                <c:pt idx="10">
                  <c:v>36.810274044883251</c:v>
                </c:pt>
                <c:pt idx="11">
                  <c:v>37.089107911356201</c:v>
                </c:pt>
                <c:pt idx="12">
                  <c:v>36.341644627360722</c:v>
                </c:pt>
                <c:pt idx="13">
                  <c:v>35.537916984127577</c:v>
                </c:pt>
                <c:pt idx="14">
                  <c:v>70.221321979807541</c:v>
                </c:pt>
                <c:pt idx="15">
                  <c:v>73.128818523882288</c:v>
                </c:pt>
                <c:pt idx="16">
                  <c:v>145.93628707790185</c:v>
                </c:pt>
                <c:pt idx="17">
                  <c:v>241.35584851900893</c:v>
                </c:pt>
                <c:pt idx="18">
                  <c:v>811.85634431630854</c:v>
                </c:pt>
                <c:pt idx="19">
                  <c:v>984.07961155884584</c:v>
                </c:pt>
                <c:pt idx="20">
                  <c:v>730.93007459909359</c:v>
                </c:pt>
                <c:pt idx="21">
                  <c:v>611.46064224339557</c:v>
                </c:pt>
                <c:pt idx="22">
                  <c:v>554.59870904978879</c:v>
                </c:pt>
                <c:pt idx="23">
                  <c:v>526.76628892584279</c:v>
                </c:pt>
                <c:pt idx="24">
                  <c:v>512.31489228162593</c:v>
                </c:pt>
                <c:pt idx="25">
                  <c:v>504.0116495814342</c:v>
                </c:pt>
                <c:pt idx="26">
                  <c:v>498.53247118948099</c:v>
                </c:pt>
                <c:pt idx="27">
                  <c:v>494.35647625594271</c:v>
                </c:pt>
                <c:pt idx="28">
                  <c:v>245.39521291241326</c:v>
                </c:pt>
                <c:pt idx="29">
                  <c:v>189.9084122704526</c:v>
                </c:pt>
                <c:pt idx="30">
                  <c:v>147.85355014929516</c:v>
                </c:pt>
                <c:pt idx="31">
                  <c:v>55.995212074889494</c:v>
                </c:pt>
                <c:pt idx="32">
                  <c:v>49.244917335988987</c:v>
                </c:pt>
                <c:pt idx="33">
                  <c:v>24.366915000352396</c:v>
                </c:pt>
                <c:pt idx="34">
                  <c:v>11.726464477903345</c:v>
                </c:pt>
                <c:pt idx="35">
                  <c:v>11.494441935035548</c:v>
                </c:pt>
                <c:pt idx="36">
                  <c:v>11.489264709847445</c:v>
                </c:pt>
                <c:pt idx="37">
                  <c:v>11.488233920901109</c:v>
                </c:pt>
                <c:pt idx="38">
                  <c:v>11.487278996172709</c:v>
                </c:pt>
                <c:pt idx="39">
                  <c:v>11.486325538410235</c:v>
                </c:pt>
                <c:pt idx="40">
                  <c:v>11.485372187969054</c:v>
                </c:pt>
                <c:pt idx="41">
                  <c:v>11.484418919995768</c:v>
                </c:pt>
                <c:pt idx="42">
                  <c:v>11.483465734028854</c:v>
                </c:pt>
                <c:pt idx="43">
                  <c:v>11.482512630052483</c:v>
                </c:pt>
                <c:pt idx="44">
                  <c:v>11.481559608058966</c:v>
                </c:pt>
                <c:pt idx="45">
                  <c:v>11.480606668040764</c:v>
                </c:pt>
                <c:pt idx="46">
                  <c:v>11.479653809990346</c:v>
                </c:pt>
                <c:pt idx="47">
                  <c:v>11.47870103390018</c:v>
                </c:pt>
                <c:pt idx="48">
                  <c:v>11.477748339762732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01-48DA-A021-DD21E72EC009}"/>
            </c:ext>
          </c:extLst>
        </c:ser>
        <c:ser>
          <c:idx val="2"/>
          <c:order val="1"/>
          <c:tx>
            <c:strRef>
              <c:f>Sheet4!$D$1</c:f>
              <c:strCache>
                <c:ptCount val="1"/>
                <c:pt idx="0">
                  <c:v>RWE</c:v>
                </c:pt>
              </c:strCache>
            </c:strRef>
          </c:tx>
          <c:spPr>
            <a:ln w="25400" cap="rnd">
              <a:solidFill>
                <a:schemeClr val="accent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cat>
            <c:numRef>
              <c:f>Sheet4!$B$2:$B$50</c:f>
              <c:numCache>
                <c:formatCode>General</c:formatCode>
                <c:ptCount val="49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</c:numCache>
            </c:numRef>
          </c:cat>
          <c:val>
            <c:numRef>
              <c:f>Sheet4!$D$2:$D$55</c:f>
              <c:numCache>
                <c:formatCode>General</c:formatCode>
                <c:ptCount val="54"/>
                <c:pt idx="0">
                  <c:v>12</c:v>
                </c:pt>
                <c:pt idx="1">
                  <c:v>6</c:v>
                </c:pt>
                <c:pt idx="2">
                  <c:v>7</c:v>
                </c:pt>
                <c:pt idx="3">
                  <c:v>12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25</c:v>
                </c:pt>
                <c:pt idx="11">
                  <c:v>28</c:v>
                </c:pt>
                <c:pt idx="12">
                  <c:v>37</c:v>
                </c:pt>
                <c:pt idx="13">
                  <c:v>39</c:v>
                </c:pt>
                <c:pt idx="14">
                  <c:v>57</c:v>
                </c:pt>
                <c:pt idx="15">
                  <c:v>86</c:v>
                </c:pt>
                <c:pt idx="16">
                  <c:v>118</c:v>
                </c:pt>
                <c:pt idx="17">
                  <c:v>261</c:v>
                </c:pt>
                <c:pt idx="18">
                  <c:v>809</c:v>
                </c:pt>
                <c:pt idx="19">
                  <c:v>941</c:v>
                </c:pt>
                <c:pt idx="20">
                  <c:v>522</c:v>
                </c:pt>
                <c:pt idx="21">
                  <c:v>523</c:v>
                </c:pt>
                <c:pt idx="22">
                  <c:v>454</c:v>
                </c:pt>
                <c:pt idx="23">
                  <c:v>437</c:v>
                </c:pt>
                <c:pt idx="24">
                  <c:v>505</c:v>
                </c:pt>
                <c:pt idx="25">
                  <c:v>580</c:v>
                </c:pt>
                <c:pt idx="26">
                  <c:v>441</c:v>
                </c:pt>
                <c:pt idx="27">
                  <c:v>305</c:v>
                </c:pt>
                <c:pt idx="28">
                  <c:v>250</c:v>
                </c:pt>
                <c:pt idx="29">
                  <c:v>221</c:v>
                </c:pt>
                <c:pt idx="30">
                  <c:v>124</c:v>
                </c:pt>
                <c:pt idx="31">
                  <c:v>59</c:v>
                </c:pt>
                <c:pt idx="32">
                  <c:v>44</c:v>
                </c:pt>
                <c:pt idx="33">
                  <c:v>25</c:v>
                </c:pt>
                <c:pt idx="34">
                  <c:v>24</c:v>
                </c:pt>
                <c:pt idx="35">
                  <c:v>16</c:v>
                </c:pt>
                <c:pt idx="36">
                  <c:v>8</c:v>
                </c:pt>
                <c:pt idx="37">
                  <c:v>13</c:v>
                </c:pt>
                <c:pt idx="38">
                  <c:v>9</c:v>
                </c:pt>
                <c:pt idx="39">
                  <c:v>13</c:v>
                </c:pt>
                <c:pt idx="40">
                  <c:v>19</c:v>
                </c:pt>
                <c:pt idx="41">
                  <c:v>7</c:v>
                </c:pt>
                <c:pt idx="42">
                  <c:v>16</c:v>
                </c:pt>
                <c:pt idx="43">
                  <c:v>10</c:v>
                </c:pt>
                <c:pt idx="44">
                  <c:v>10</c:v>
                </c:pt>
                <c:pt idx="45">
                  <c:v>13</c:v>
                </c:pt>
                <c:pt idx="46">
                  <c:v>13</c:v>
                </c:pt>
                <c:pt idx="47">
                  <c:v>7</c:v>
                </c:pt>
                <c:pt idx="4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1-48DA-A021-DD21E72E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8301648"/>
        <c:axId val="1128303088"/>
      </c:lineChart>
      <c:catAx>
        <c:axId val="112830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8303088"/>
        <c:crosses val="autoZero"/>
        <c:auto val="1"/>
        <c:lblAlgn val="ctr"/>
        <c:lblOffset val="100"/>
        <c:noMultiLvlLbl val="0"/>
      </c:catAx>
      <c:valAx>
        <c:axId val="1128303088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NeueforSAS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12830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52710B-8BF6-4C08-B71D-14710E3E2B57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0A526B-2BB9-44AB-B912-0F297D1F4BDC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7960862-CD6D-4CC7-A1D6-79408DEF3FE2}">
  <sheetPr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F6920-3549-E302-FA01-902325FD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81000"/>
          <a:ext cx="19050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AE7346-1956-A314-F14F-51C7AFCD3E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4D277F-5F2B-B00F-7BFF-79D28F87F1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1E0581-837C-D1F5-1A35-934016E8F7E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81B4-BB33-44D3-AB8D-9987ED0B1234}">
  <dimension ref="A1:M55"/>
  <sheetViews>
    <sheetView workbookViewId="0">
      <selection activeCell="M21" sqref="M21"/>
    </sheetView>
  </sheetViews>
  <sheetFormatPr defaultRowHeight="15" x14ac:dyDescent="0.25"/>
  <cols>
    <col min="1" max="1" width="11.5703125" style="4" bestFit="1" customWidth="1"/>
    <col min="2" max="2" width="9.140625" style="1"/>
    <col min="3" max="3" width="15.42578125" style="3" customWidth="1"/>
    <col min="4" max="4" width="28.42578125" style="1" customWidth="1"/>
    <col min="5" max="6" width="14.28515625" style="2" customWidth="1"/>
    <col min="7" max="7" width="14.28515625" style="9" customWidth="1"/>
    <col min="8" max="8" width="14.28515625" style="2" customWidth="1"/>
    <col min="9" max="9" width="14.28515625" style="8" customWidth="1"/>
    <col min="10" max="10" width="13" customWidth="1"/>
    <col min="11" max="11" width="14.28515625" style="3" customWidth="1"/>
    <col min="12" max="12" width="14.28515625" style="6" customWidth="1"/>
    <col min="13" max="13" width="14.28515625" style="4" customWidth="1"/>
    <col min="14" max="16384" width="9.140625" style="4"/>
  </cols>
  <sheetData>
    <row r="1" spans="1:12" x14ac:dyDescent="0.25">
      <c r="B1" s="1" t="s">
        <v>0</v>
      </c>
      <c r="C1" s="3" t="s">
        <v>1</v>
      </c>
      <c r="D1" s="1" t="s">
        <v>3</v>
      </c>
      <c r="E1" s="2" t="s">
        <v>2</v>
      </c>
      <c r="F1" s="2" t="s">
        <v>6</v>
      </c>
      <c r="G1" s="9" t="s">
        <v>5</v>
      </c>
      <c r="H1" s="2" t="s">
        <v>8</v>
      </c>
      <c r="I1" s="8" t="s">
        <v>9</v>
      </c>
      <c r="J1" s="2" t="s">
        <v>10</v>
      </c>
      <c r="K1" s="3" t="s">
        <v>4</v>
      </c>
      <c r="L1" s="6" t="s">
        <v>7</v>
      </c>
    </row>
    <row r="2" spans="1:12" x14ac:dyDescent="0.25">
      <c r="A2" s="5">
        <f t="shared" ref="A2:A21" si="0">A3-7</f>
        <v>46250</v>
      </c>
      <c r="B2" s="1">
        <v>33</v>
      </c>
      <c r="C2" s="3">
        <v>6200000</v>
      </c>
      <c r="D2" s="2">
        <v>0</v>
      </c>
      <c r="E2" s="2">
        <v>0</v>
      </c>
      <c r="F2" s="2">
        <v>49</v>
      </c>
      <c r="G2" s="9">
        <f>20*D2</f>
        <v>0</v>
      </c>
      <c r="H2" s="2">
        <f>I2*C2*F2*J2</f>
        <v>607.6</v>
      </c>
      <c r="I2" s="8">
        <f>0.005</f>
        <v>5.0000000000000001E-3</v>
      </c>
      <c r="J2">
        <v>4.0000000000000002E-4</v>
      </c>
    </row>
    <row r="3" spans="1:12" x14ac:dyDescent="0.25">
      <c r="A3" s="5">
        <f t="shared" si="0"/>
        <v>46257</v>
      </c>
      <c r="B3" s="1">
        <v>34</v>
      </c>
      <c r="C3" s="3">
        <f>C2-G2-E2-K2</f>
        <v>6200000</v>
      </c>
      <c r="D3" s="2">
        <f>H3/20</f>
        <v>30.380000000000003</v>
      </c>
      <c r="E3" s="2">
        <v>0</v>
      </c>
      <c r="F3" s="2">
        <f t="shared" ref="F3:F9" si="1">F2</f>
        <v>49</v>
      </c>
      <c r="G3" s="9">
        <v>600</v>
      </c>
      <c r="H3" s="2">
        <f t="shared" ref="H3:H9" si="2">J2*F2*I2*C2</f>
        <v>607.6</v>
      </c>
      <c r="I3" s="8">
        <f t="shared" ref="I3:I37" si="3">0.005</f>
        <v>5.0000000000000001E-3</v>
      </c>
      <c r="J3">
        <v>4.0000000000000002E-4</v>
      </c>
    </row>
    <row r="4" spans="1:12" x14ac:dyDescent="0.25">
      <c r="A4" s="5">
        <f t="shared" si="0"/>
        <v>46264</v>
      </c>
      <c r="B4" s="1">
        <v>35</v>
      </c>
      <c r="C4" s="3">
        <f>C3-G3-E3-K3</f>
        <v>6199400</v>
      </c>
      <c r="D4" s="2">
        <v>30</v>
      </c>
      <c r="E4" s="2">
        <f t="shared" ref="E4:E9" si="4">H2</f>
        <v>607.6</v>
      </c>
      <c r="F4" s="2">
        <f t="shared" si="1"/>
        <v>49</v>
      </c>
      <c r="G4" s="9">
        <v>600</v>
      </c>
      <c r="H4" s="2">
        <f t="shared" si="2"/>
        <v>607.6</v>
      </c>
      <c r="I4" s="8">
        <f t="shared" si="3"/>
        <v>5.0000000000000001E-3</v>
      </c>
      <c r="J4">
        <v>4.0000000000000002E-4</v>
      </c>
    </row>
    <row r="5" spans="1:12" x14ac:dyDescent="0.25">
      <c r="A5" s="5">
        <f t="shared" si="0"/>
        <v>46271</v>
      </c>
      <c r="B5" s="1">
        <v>36</v>
      </c>
      <c r="C5" s="3">
        <f t="shared" ref="C5:C23" si="5">C4-G4-E4-K4</f>
        <v>6198192.4000000004</v>
      </c>
      <c r="D5" s="2">
        <v>30</v>
      </c>
      <c r="E5" s="2">
        <f t="shared" si="4"/>
        <v>607.6</v>
      </c>
      <c r="F5" s="2">
        <f t="shared" si="1"/>
        <v>49</v>
      </c>
      <c r="G5" s="9">
        <v>600</v>
      </c>
      <c r="H5" s="2">
        <f t="shared" si="2"/>
        <v>607.5412</v>
      </c>
      <c r="I5" s="8">
        <f t="shared" si="3"/>
        <v>5.0000000000000001E-3</v>
      </c>
      <c r="J5">
        <v>4.0000000000000002E-4</v>
      </c>
      <c r="K5" s="3">
        <f>0.4*C2*0.05</f>
        <v>124000</v>
      </c>
      <c r="L5" s="7">
        <f>L4+K4</f>
        <v>0</v>
      </c>
    </row>
    <row r="6" spans="1:12" x14ac:dyDescent="0.25">
      <c r="A6" s="5">
        <f t="shared" si="0"/>
        <v>46278</v>
      </c>
      <c r="B6" s="1">
        <v>37</v>
      </c>
      <c r="C6" s="3">
        <f t="shared" si="5"/>
        <v>6072984.8000000007</v>
      </c>
      <c r="D6" s="2">
        <v>30</v>
      </c>
      <c r="E6" s="2">
        <f t="shared" si="4"/>
        <v>607.6</v>
      </c>
      <c r="F6" s="2">
        <f t="shared" si="1"/>
        <v>49</v>
      </c>
      <c r="G6" s="9">
        <v>600</v>
      </c>
      <c r="H6" s="2">
        <f t="shared" si="2"/>
        <v>607.42285520000007</v>
      </c>
      <c r="I6" s="8">
        <f t="shared" si="3"/>
        <v>5.0000000000000001E-3</v>
      </c>
      <c r="J6">
        <v>4.0000000000000002E-4</v>
      </c>
      <c r="K6" s="3">
        <f>K5*2</f>
        <v>248000</v>
      </c>
      <c r="L6" s="7">
        <f>L5+K5</f>
        <v>124000</v>
      </c>
    </row>
    <row r="7" spans="1:12" x14ac:dyDescent="0.25">
      <c r="A7" s="5">
        <f t="shared" si="0"/>
        <v>46285</v>
      </c>
      <c r="B7" s="1">
        <v>38</v>
      </c>
      <c r="C7" s="3">
        <f t="shared" si="5"/>
        <v>5823777.2000000011</v>
      </c>
      <c r="D7" s="2">
        <v>30</v>
      </c>
      <c r="E7" s="2">
        <f t="shared" si="4"/>
        <v>607.5412</v>
      </c>
      <c r="F7" s="2">
        <f t="shared" si="1"/>
        <v>49</v>
      </c>
      <c r="G7" s="9">
        <v>600</v>
      </c>
      <c r="H7" s="2">
        <f t="shared" si="2"/>
        <v>595.1525104000001</v>
      </c>
      <c r="I7" s="8">
        <f t="shared" si="3"/>
        <v>5.0000000000000001E-3</v>
      </c>
      <c r="J7">
        <v>4.0000000000000002E-4</v>
      </c>
      <c r="K7" s="3">
        <f>K6</f>
        <v>248000</v>
      </c>
      <c r="L7" s="7">
        <f t="shared" ref="L7:L18" si="6">L6+K6</f>
        <v>372000</v>
      </c>
    </row>
    <row r="8" spans="1:12" x14ac:dyDescent="0.25">
      <c r="A8" s="5">
        <f t="shared" si="0"/>
        <v>46292</v>
      </c>
      <c r="B8" s="1">
        <v>39</v>
      </c>
      <c r="C8" s="3">
        <f t="shared" si="5"/>
        <v>5574569.6588000013</v>
      </c>
      <c r="D8" s="2">
        <v>30</v>
      </c>
      <c r="E8" s="2">
        <f t="shared" si="4"/>
        <v>607.42285520000007</v>
      </c>
      <c r="F8" s="2">
        <f t="shared" si="1"/>
        <v>49</v>
      </c>
      <c r="G8" s="9">
        <v>600</v>
      </c>
      <c r="H8" s="2">
        <f t="shared" si="2"/>
        <v>570.73016560000008</v>
      </c>
      <c r="I8" s="8">
        <f t="shared" si="3"/>
        <v>5.0000000000000001E-3</v>
      </c>
      <c r="J8">
        <v>4.0000000000000002E-4</v>
      </c>
      <c r="K8" s="3">
        <f>K7*1</f>
        <v>248000</v>
      </c>
      <c r="L8" s="7">
        <f t="shared" si="6"/>
        <v>620000</v>
      </c>
    </row>
    <row r="9" spans="1:12" x14ac:dyDescent="0.25">
      <c r="A9" s="5">
        <f t="shared" si="0"/>
        <v>46299</v>
      </c>
      <c r="B9" s="1">
        <v>40</v>
      </c>
      <c r="C9" s="3">
        <f t="shared" si="5"/>
        <v>5325362.235944801</v>
      </c>
      <c r="D9" s="2">
        <v>30</v>
      </c>
      <c r="E9" s="2">
        <f t="shared" si="4"/>
        <v>595.1525104000001</v>
      </c>
      <c r="F9" s="2">
        <f t="shared" si="1"/>
        <v>49</v>
      </c>
      <c r="G9" s="9">
        <v>600</v>
      </c>
      <c r="H9" s="2">
        <f t="shared" si="2"/>
        <v>546.30782656240012</v>
      </c>
      <c r="I9" s="8">
        <f t="shared" si="3"/>
        <v>5.0000000000000001E-3</v>
      </c>
      <c r="J9">
        <v>4.0000000000000002E-4</v>
      </c>
      <c r="K9" s="3">
        <f>K8</f>
        <v>248000</v>
      </c>
      <c r="L9" s="7">
        <f t="shared" si="6"/>
        <v>868000</v>
      </c>
    </row>
    <row r="10" spans="1:12" x14ac:dyDescent="0.25">
      <c r="A10" s="5">
        <f t="shared" si="0"/>
        <v>46306</v>
      </c>
      <c r="B10" s="1">
        <v>41</v>
      </c>
      <c r="C10" s="3">
        <f t="shared" si="5"/>
        <v>5076167.0834344011</v>
      </c>
      <c r="D10" s="2">
        <v>30</v>
      </c>
      <c r="E10" s="2">
        <f t="shared" ref="E10:E23" si="7">H8</f>
        <v>570.73016560000008</v>
      </c>
      <c r="F10" s="2">
        <f t="shared" ref="F10:F23" si="8">F9</f>
        <v>49</v>
      </c>
      <c r="G10" s="9">
        <v>600</v>
      </c>
      <c r="H10" s="2">
        <f t="shared" ref="H10:H23" si="9">J9*F9*I9*C9</f>
        <v>521.88549912259043</v>
      </c>
      <c r="I10" s="8">
        <f t="shared" si="3"/>
        <v>5.0000000000000001E-3</v>
      </c>
      <c r="J10">
        <v>4.0000000000000002E-4</v>
      </c>
      <c r="K10" s="3">
        <f>K9</f>
        <v>248000</v>
      </c>
      <c r="L10" s="7">
        <f t="shared" si="6"/>
        <v>1116000</v>
      </c>
    </row>
    <row r="11" spans="1:12" x14ac:dyDescent="0.25">
      <c r="A11" s="5">
        <f t="shared" si="0"/>
        <v>46313</v>
      </c>
      <c r="B11" s="1">
        <v>42</v>
      </c>
      <c r="C11" s="3">
        <f t="shared" si="5"/>
        <v>4826996.3532688012</v>
      </c>
      <c r="D11" s="2">
        <v>30</v>
      </c>
      <c r="E11" s="2">
        <f t="shared" si="7"/>
        <v>546.30782656240012</v>
      </c>
      <c r="F11" s="2">
        <f t="shared" si="8"/>
        <v>49</v>
      </c>
      <c r="G11" s="9">
        <v>600</v>
      </c>
      <c r="H11" s="2">
        <f t="shared" si="9"/>
        <v>497.46437417657131</v>
      </c>
      <c r="I11" s="8">
        <f t="shared" si="3"/>
        <v>5.0000000000000001E-3</v>
      </c>
      <c r="J11">
        <v>4.0000000000000002E-4</v>
      </c>
      <c r="K11" s="3">
        <f>K9</f>
        <v>248000</v>
      </c>
      <c r="L11" s="7">
        <f t="shared" si="6"/>
        <v>1364000</v>
      </c>
    </row>
    <row r="12" spans="1:12" x14ac:dyDescent="0.25">
      <c r="A12" s="5">
        <f t="shared" si="0"/>
        <v>46320</v>
      </c>
      <c r="B12" s="1">
        <v>43</v>
      </c>
      <c r="C12" s="3">
        <f t="shared" si="5"/>
        <v>4577850.0454422385</v>
      </c>
      <c r="D12" s="2">
        <v>30</v>
      </c>
      <c r="E12" s="2">
        <f t="shared" si="7"/>
        <v>521.88549912259043</v>
      </c>
      <c r="F12" s="2">
        <f t="shared" si="8"/>
        <v>49</v>
      </c>
      <c r="G12" s="9">
        <v>600</v>
      </c>
      <c r="H12" s="2">
        <f t="shared" si="9"/>
        <v>473.04564262034251</v>
      </c>
      <c r="I12" s="8">
        <f t="shared" si="3"/>
        <v>5.0000000000000001E-3</v>
      </c>
      <c r="J12">
        <v>4.0000000000000002E-4</v>
      </c>
      <c r="K12" s="3">
        <f>K10</f>
        <v>248000</v>
      </c>
      <c r="L12" s="7">
        <f t="shared" si="6"/>
        <v>1612000</v>
      </c>
    </row>
    <row r="13" spans="1:12" x14ac:dyDescent="0.25">
      <c r="A13" s="5">
        <f t="shared" si="0"/>
        <v>46327</v>
      </c>
      <c r="B13" s="1">
        <v>44</v>
      </c>
      <c r="C13" s="3">
        <f t="shared" si="5"/>
        <v>4328728.1599431159</v>
      </c>
      <c r="D13" s="2">
        <v>30</v>
      </c>
      <c r="E13" s="2">
        <f t="shared" si="7"/>
        <v>497.46437417657131</v>
      </c>
      <c r="F13" s="2">
        <f t="shared" si="8"/>
        <v>49</v>
      </c>
      <c r="G13" s="9">
        <v>600</v>
      </c>
      <c r="H13" s="2">
        <f t="shared" si="9"/>
        <v>448.62930445333933</v>
      </c>
      <c r="I13" s="8">
        <f t="shared" si="3"/>
        <v>5.0000000000000001E-3</v>
      </c>
      <c r="J13">
        <v>4.0000000000000002E-4</v>
      </c>
      <c r="K13" s="3">
        <f>K11</f>
        <v>248000</v>
      </c>
      <c r="L13" s="7">
        <f t="shared" si="6"/>
        <v>1860000</v>
      </c>
    </row>
    <row r="14" spans="1:12" x14ac:dyDescent="0.25">
      <c r="A14" s="5">
        <f t="shared" si="0"/>
        <v>46334</v>
      </c>
      <c r="B14" s="1">
        <v>45</v>
      </c>
      <c r="C14" s="3">
        <f t="shared" si="5"/>
        <v>4079630.6955689397</v>
      </c>
      <c r="D14" s="2">
        <v>30</v>
      </c>
      <c r="E14" s="2">
        <f t="shared" si="7"/>
        <v>473.04564262034251</v>
      </c>
      <c r="F14" s="2">
        <f t="shared" si="8"/>
        <v>49</v>
      </c>
      <c r="G14" s="9">
        <v>600</v>
      </c>
      <c r="H14" s="2">
        <f t="shared" si="9"/>
        <v>424.21535967442537</v>
      </c>
      <c r="I14" s="8">
        <f t="shared" si="3"/>
        <v>5.0000000000000001E-3</v>
      </c>
      <c r="J14">
        <v>4.0000000000000002E-4</v>
      </c>
      <c r="K14" s="3">
        <f>K5</f>
        <v>124000</v>
      </c>
      <c r="L14" s="7">
        <f t="shared" si="6"/>
        <v>2108000</v>
      </c>
    </row>
    <row r="15" spans="1:12" x14ac:dyDescent="0.25">
      <c r="A15" s="5">
        <f t="shared" si="0"/>
        <v>46341</v>
      </c>
      <c r="B15" s="1">
        <v>46</v>
      </c>
      <c r="C15" s="3">
        <f t="shared" si="5"/>
        <v>3954557.6499263193</v>
      </c>
      <c r="D15" s="2">
        <v>30</v>
      </c>
      <c r="E15" s="2">
        <f t="shared" si="7"/>
        <v>448.62930445333933</v>
      </c>
      <c r="F15" s="2">
        <f t="shared" si="8"/>
        <v>49</v>
      </c>
      <c r="G15" s="9">
        <v>600</v>
      </c>
      <c r="H15" s="2">
        <f t="shared" si="9"/>
        <v>399.8038081657561</v>
      </c>
      <c r="I15" s="8">
        <f t="shared" si="3"/>
        <v>5.0000000000000001E-3</v>
      </c>
      <c r="J15">
        <v>4.0000000000000002E-4</v>
      </c>
      <c r="K15" s="3">
        <f>K14</f>
        <v>124000</v>
      </c>
      <c r="L15" s="7">
        <f t="shared" si="6"/>
        <v>2232000</v>
      </c>
    </row>
    <row r="16" spans="1:12" x14ac:dyDescent="0.25">
      <c r="A16" s="5">
        <f t="shared" si="0"/>
        <v>46348</v>
      </c>
      <c r="B16" s="1">
        <v>47</v>
      </c>
      <c r="C16" s="3">
        <f t="shared" si="5"/>
        <v>3829509.020621866</v>
      </c>
      <c r="D16" s="2">
        <v>30</v>
      </c>
      <c r="E16" s="2">
        <f t="shared" si="7"/>
        <v>424.21535967442537</v>
      </c>
      <c r="F16" s="2">
        <f t="shared" si="8"/>
        <v>49</v>
      </c>
      <c r="G16" s="9">
        <v>600</v>
      </c>
      <c r="H16" s="2">
        <f t="shared" si="9"/>
        <v>387.54664969277928</v>
      </c>
      <c r="I16" s="8">
        <f t="shared" si="3"/>
        <v>5.0000000000000001E-3</v>
      </c>
      <c r="J16">
        <v>4.0000000000000002E-4</v>
      </c>
      <c r="K16" s="3">
        <f>K14/2</f>
        <v>62000</v>
      </c>
      <c r="L16" s="7">
        <f t="shared" si="6"/>
        <v>2356000</v>
      </c>
    </row>
    <row r="17" spans="1:13" x14ac:dyDescent="0.25">
      <c r="A17" s="5">
        <f t="shared" si="0"/>
        <v>46355</v>
      </c>
      <c r="B17" s="1">
        <v>48</v>
      </c>
      <c r="C17" s="3">
        <f t="shared" si="5"/>
        <v>3766484.8052621917</v>
      </c>
      <c r="D17" s="2">
        <v>30</v>
      </c>
      <c r="E17" s="2">
        <f t="shared" si="7"/>
        <v>399.8038081657561</v>
      </c>
      <c r="F17" s="2">
        <f t="shared" si="8"/>
        <v>49</v>
      </c>
      <c r="G17" s="9">
        <v>600</v>
      </c>
      <c r="H17" s="2">
        <f t="shared" si="9"/>
        <v>375.29188402094286</v>
      </c>
      <c r="I17" s="8">
        <f t="shared" si="3"/>
        <v>5.0000000000000001E-3</v>
      </c>
      <c r="J17">
        <v>4.0000000000000002E-4</v>
      </c>
      <c r="K17" s="3">
        <f>K16</f>
        <v>62000</v>
      </c>
      <c r="L17" s="7">
        <f t="shared" si="6"/>
        <v>2418000</v>
      </c>
    </row>
    <row r="18" spans="1:13" x14ac:dyDescent="0.25">
      <c r="A18" s="5">
        <f t="shared" si="0"/>
        <v>46362</v>
      </c>
      <c r="B18" s="1">
        <v>49</v>
      </c>
      <c r="C18" s="3">
        <f t="shared" si="5"/>
        <v>3703485.001454026</v>
      </c>
      <c r="D18" s="2">
        <v>30</v>
      </c>
      <c r="E18" s="2">
        <f t="shared" si="7"/>
        <v>387.54664969277928</v>
      </c>
      <c r="F18" s="2">
        <f t="shared" si="8"/>
        <v>49</v>
      </c>
      <c r="G18" s="9">
        <v>600</v>
      </c>
      <c r="H18" s="2">
        <f t="shared" si="9"/>
        <v>369.11551091569476</v>
      </c>
      <c r="I18" s="8">
        <f t="shared" si="3"/>
        <v>5.0000000000000001E-3</v>
      </c>
      <c r="J18">
        <v>4.0000000000000002E-4</v>
      </c>
      <c r="L18" s="7">
        <f t="shared" si="6"/>
        <v>2480000</v>
      </c>
    </row>
    <row r="19" spans="1:13" x14ac:dyDescent="0.25">
      <c r="A19" s="5">
        <f t="shared" si="0"/>
        <v>46369</v>
      </c>
      <c r="B19" s="1">
        <v>50</v>
      </c>
      <c r="C19" s="3">
        <f t="shared" si="5"/>
        <v>3702497.4548043334</v>
      </c>
      <c r="D19" s="2">
        <v>30</v>
      </c>
      <c r="E19" s="2">
        <f t="shared" si="7"/>
        <v>375.29188402094286</v>
      </c>
      <c r="F19" s="2">
        <f t="shared" si="8"/>
        <v>49</v>
      </c>
      <c r="G19" s="9">
        <v>600</v>
      </c>
      <c r="H19" s="2">
        <f t="shared" si="9"/>
        <v>362.94153014249451</v>
      </c>
      <c r="I19" s="8">
        <f t="shared" si="3"/>
        <v>5.0000000000000001E-3</v>
      </c>
      <c r="J19">
        <v>4.0000000000000002E-4</v>
      </c>
      <c r="L19" s="7"/>
    </row>
    <row r="20" spans="1:13" x14ac:dyDescent="0.25">
      <c r="A20" s="5">
        <f t="shared" si="0"/>
        <v>46376</v>
      </c>
      <c r="B20" s="1">
        <v>51</v>
      </c>
      <c r="C20" s="3">
        <f t="shared" si="5"/>
        <v>3701522.1629203125</v>
      </c>
      <c r="D20" s="2">
        <v>30</v>
      </c>
      <c r="E20" s="2">
        <f t="shared" si="7"/>
        <v>369.11551091569476</v>
      </c>
      <c r="F20" s="2">
        <f t="shared" si="8"/>
        <v>49</v>
      </c>
      <c r="G20" s="9">
        <v>600</v>
      </c>
      <c r="H20" s="2">
        <f t="shared" si="9"/>
        <v>362.84475057082466</v>
      </c>
      <c r="I20" s="8">
        <f t="shared" si="3"/>
        <v>5.0000000000000001E-3</v>
      </c>
      <c r="J20">
        <v>4.0000000000000002E-4</v>
      </c>
      <c r="L20" s="7"/>
      <c r="M20" s="11">
        <v>1E-4</v>
      </c>
    </row>
    <row r="21" spans="1:13" x14ac:dyDescent="0.25">
      <c r="A21" s="5">
        <f t="shared" si="0"/>
        <v>46383</v>
      </c>
      <c r="B21" s="1">
        <v>52</v>
      </c>
      <c r="C21" s="3">
        <f t="shared" si="5"/>
        <v>3700553.0474093966</v>
      </c>
      <c r="D21" s="2">
        <v>30</v>
      </c>
      <c r="E21" s="2">
        <f t="shared" si="7"/>
        <v>362.94153014249451</v>
      </c>
      <c r="F21" s="2">
        <f t="shared" si="8"/>
        <v>49</v>
      </c>
      <c r="G21" s="9">
        <v>600</v>
      </c>
      <c r="H21" s="2">
        <f t="shared" si="9"/>
        <v>362.7491719661906</v>
      </c>
      <c r="I21" s="8">
        <f t="shared" si="3"/>
        <v>5.0000000000000001E-3</v>
      </c>
      <c r="J21">
        <v>4.0000000000000002E-4</v>
      </c>
      <c r="M21" s="4">
        <f>M20*C3</f>
        <v>620</v>
      </c>
    </row>
    <row r="22" spans="1:13" x14ac:dyDescent="0.25">
      <c r="A22" s="5">
        <v>46390</v>
      </c>
      <c r="B22" s="1">
        <v>53</v>
      </c>
      <c r="C22" s="3">
        <f t="shared" si="5"/>
        <v>3699590.1058792542</v>
      </c>
      <c r="D22" s="2">
        <v>30</v>
      </c>
      <c r="E22" s="2">
        <f t="shared" si="7"/>
        <v>362.84475057082466</v>
      </c>
      <c r="F22" s="2">
        <f t="shared" si="8"/>
        <v>49</v>
      </c>
      <c r="G22" s="9">
        <v>600</v>
      </c>
      <c r="H22" s="2">
        <f t="shared" si="9"/>
        <v>362.65419864612085</v>
      </c>
      <c r="I22" s="8">
        <f t="shared" si="3"/>
        <v>5.0000000000000001E-3</v>
      </c>
      <c r="J22">
        <v>4.0000000000000002E-4</v>
      </c>
    </row>
    <row r="23" spans="1:13" x14ac:dyDescent="0.25">
      <c r="A23" s="5"/>
      <c r="B23" s="1">
        <v>1</v>
      </c>
      <c r="C23" s="3">
        <f t="shared" si="5"/>
        <v>3698627.2611286836</v>
      </c>
      <c r="D23" s="2">
        <v>30</v>
      </c>
      <c r="E23" s="2">
        <f t="shared" si="7"/>
        <v>362.7491719661906</v>
      </c>
      <c r="F23" s="2">
        <f t="shared" si="8"/>
        <v>49</v>
      </c>
      <c r="G23" s="9">
        <v>600</v>
      </c>
      <c r="H23" s="2">
        <f t="shared" si="9"/>
        <v>362.55983037616687</v>
      </c>
      <c r="I23" s="8">
        <f t="shared" si="3"/>
        <v>5.0000000000000001E-3</v>
      </c>
      <c r="J23">
        <v>4.0000000000000002E-4</v>
      </c>
    </row>
    <row r="24" spans="1:13" x14ac:dyDescent="0.25">
      <c r="B24" s="1">
        <v>2</v>
      </c>
      <c r="I24" s="8">
        <f t="shared" si="3"/>
        <v>5.0000000000000001E-3</v>
      </c>
      <c r="J24">
        <v>4.0000000000000002E-4</v>
      </c>
    </row>
    <row r="25" spans="1:13" x14ac:dyDescent="0.25">
      <c r="B25" s="1">
        <v>3</v>
      </c>
      <c r="I25" s="8">
        <f t="shared" si="3"/>
        <v>5.0000000000000001E-3</v>
      </c>
      <c r="J25">
        <v>4.0000000000000002E-4</v>
      </c>
    </row>
    <row r="26" spans="1:13" x14ac:dyDescent="0.25">
      <c r="B26" s="1">
        <v>4</v>
      </c>
      <c r="I26" s="8">
        <f t="shared" si="3"/>
        <v>5.0000000000000001E-3</v>
      </c>
      <c r="J26">
        <v>4.0000000000000002E-4</v>
      </c>
    </row>
    <row r="27" spans="1:13" x14ac:dyDescent="0.25">
      <c r="B27" s="1">
        <v>5</v>
      </c>
      <c r="I27" s="8">
        <f t="shared" si="3"/>
        <v>5.0000000000000001E-3</v>
      </c>
      <c r="J27">
        <v>4.0000000000000002E-4</v>
      </c>
    </row>
    <row r="28" spans="1:13" x14ac:dyDescent="0.25">
      <c r="B28" s="1">
        <v>6</v>
      </c>
      <c r="I28" s="8">
        <f t="shared" si="3"/>
        <v>5.0000000000000001E-3</v>
      </c>
      <c r="J28">
        <v>4.0000000000000002E-4</v>
      </c>
    </row>
    <row r="29" spans="1:13" x14ac:dyDescent="0.25">
      <c r="B29" s="1">
        <v>7</v>
      </c>
      <c r="I29" s="8">
        <f t="shared" si="3"/>
        <v>5.0000000000000001E-3</v>
      </c>
      <c r="J29">
        <v>4.0000000000000002E-4</v>
      </c>
    </row>
    <row r="30" spans="1:13" x14ac:dyDescent="0.25">
      <c r="B30" s="1">
        <v>8</v>
      </c>
      <c r="I30" s="8">
        <f t="shared" si="3"/>
        <v>5.0000000000000001E-3</v>
      </c>
      <c r="J30">
        <v>4.0000000000000002E-4</v>
      </c>
    </row>
    <row r="31" spans="1:13" x14ac:dyDescent="0.25">
      <c r="B31" s="1">
        <v>9</v>
      </c>
      <c r="I31" s="8">
        <f t="shared" si="3"/>
        <v>5.0000000000000001E-3</v>
      </c>
      <c r="J31">
        <v>4.0000000000000002E-4</v>
      </c>
    </row>
    <row r="32" spans="1:13" x14ac:dyDescent="0.25">
      <c r="B32" s="1">
        <v>10</v>
      </c>
      <c r="I32" s="8">
        <f t="shared" si="3"/>
        <v>5.0000000000000001E-3</v>
      </c>
      <c r="J32">
        <v>4.0000000000000002E-4</v>
      </c>
    </row>
    <row r="33" spans="2:10" x14ac:dyDescent="0.25">
      <c r="B33" s="1">
        <v>11</v>
      </c>
      <c r="I33" s="8">
        <f t="shared" si="3"/>
        <v>5.0000000000000001E-3</v>
      </c>
      <c r="J33">
        <v>4.0000000000000002E-4</v>
      </c>
    </row>
    <row r="34" spans="2:10" x14ac:dyDescent="0.25">
      <c r="B34" s="1">
        <v>12</v>
      </c>
      <c r="I34" s="8">
        <f t="shared" si="3"/>
        <v>5.0000000000000001E-3</v>
      </c>
      <c r="J34">
        <v>4.0000000000000002E-4</v>
      </c>
    </row>
    <row r="35" spans="2:10" x14ac:dyDescent="0.25">
      <c r="B35" s="1">
        <v>13</v>
      </c>
      <c r="I35" s="8">
        <f t="shared" si="3"/>
        <v>5.0000000000000001E-3</v>
      </c>
      <c r="J35">
        <v>4.0000000000000002E-4</v>
      </c>
    </row>
    <row r="36" spans="2:10" x14ac:dyDescent="0.25">
      <c r="B36" s="1">
        <v>14</v>
      </c>
      <c r="I36" s="8">
        <f t="shared" si="3"/>
        <v>5.0000000000000001E-3</v>
      </c>
      <c r="J36">
        <v>4.0000000000000002E-4</v>
      </c>
    </row>
    <row r="37" spans="2:10" x14ac:dyDescent="0.25">
      <c r="B37" s="1">
        <v>15</v>
      </c>
      <c r="I37" s="8">
        <f t="shared" si="3"/>
        <v>5.0000000000000001E-3</v>
      </c>
      <c r="J37">
        <v>4.0000000000000002E-4</v>
      </c>
    </row>
    <row r="38" spans="2:10" x14ac:dyDescent="0.25">
      <c r="B38" s="1">
        <v>16</v>
      </c>
    </row>
    <row r="39" spans="2:10" x14ac:dyDescent="0.25">
      <c r="B39" s="1">
        <v>17</v>
      </c>
    </row>
    <row r="40" spans="2:10" x14ac:dyDescent="0.25">
      <c r="B40" s="1">
        <v>18</v>
      </c>
    </row>
    <row r="41" spans="2:10" x14ac:dyDescent="0.25">
      <c r="B41" s="1">
        <v>19</v>
      </c>
    </row>
    <row r="42" spans="2:10" x14ac:dyDescent="0.25">
      <c r="B42" s="1">
        <v>20</v>
      </c>
    </row>
    <row r="43" spans="2:10" x14ac:dyDescent="0.25">
      <c r="B43" s="1">
        <v>21</v>
      </c>
    </row>
    <row r="44" spans="2:10" x14ac:dyDescent="0.25">
      <c r="B44" s="1">
        <v>22</v>
      </c>
    </row>
    <row r="45" spans="2:10" x14ac:dyDescent="0.25">
      <c r="B45" s="1">
        <v>23</v>
      </c>
    </row>
    <row r="46" spans="2:10" x14ac:dyDescent="0.25">
      <c r="B46" s="1">
        <v>24</v>
      </c>
    </row>
    <row r="47" spans="2:10" x14ac:dyDescent="0.25">
      <c r="B47" s="1">
        <v>25</v>
      </c>
    </row>
    <row r="48" spans="2:10" x14ac:dyDescent="0.25">
      <c r="B48" s="1">
        <v>26</v>
      </c>
    </row>
    <row r="49" spans="2:2" x14ac:dyDescent="0.25">
      <c r="B49" s="1">
        <v>27</v>
      </c>
    </row>
    <row r="50" spans="2:2" x14ac:dyDescent="0.25">
      <c r="B50" s="1">
        <v>28</v>
      </c>
    </row>
    <row r="51" spans="2:2" x14ac:dyDescent="0.25">
      <c r="B51" s="1">
        <v>29</v>
      </c>
    </row>
    <row r="52" spans="2:2" x14ac:dyDescent="0.25">
      <c r="B52" s="1">
        <v>30</v>
      </c>
    </row>
    <row r="53" spans="2:2" x14ac:dyDescent="0.25">
      <c r="B53" s="1">
        <v>31</v>
      </c>
    </row>
    <row r="54" spans="2:2" x14ac:dyDescent="0.25">
      <c r="B54" s="1">
        <v>32</v>
      </c>
    </row>
    <row r="55" spans="2:2" x14ac:dyDescent="0.25">
      <c r="B55" s="1">
        <v>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C82B-B997-4113-AA35-329CC857FBBD}">
  <dimension ref="A1:Q55"/>
  <sheetViews>
    <sheetView workbookViewId="0">
      <selection activeCell="J30" sqref="J30"/>
    </sheetView>
  </sheetViews>
  <sheetFormatPr defaultRowHeight="15" x14ac:dyDescent="0.25"/>
  <cols>
    <col min="1" max="1" width="7.85546875" style="19" customWidth="1"/>
    <col min="2" max="2" width="7.85546875" style="10" customWidth="1"/>
    <col min="3" max="3" width="15.42578125" style="12" customWidth="1"/>
    <col min="4" max="6" width="15.42578125" style="11" customWidth="1"/>
    <col min="7" max="8" width="15.42578125" style="12" customWidth="1"/>
    <col min="9" max="9" width="15.42578125" style="22" customWidth="1"/>
    <col min="10" max="10" width="17.28515625" style="20" customWidth="1"/>
    <col min="11" max="11" width="15.42578125" style="12" customWidth="1"/>
    <col min="12" max="12" width="15.42578125" style="11" customWidth="1"/>
    <col min="13" max="13" width="12" style="4" customWidth="1"/>
    <col min="14" max="15" width="15.42578125" style="10" customWidth="1"/>
    <col min="16" max="16384" width="9.140625" style="4"/>
  </cols>
  <sheetData>
    <row r="1" spans="1:17" x14ac:dyDescent="0.25">
      <c r="A1" s="19" t="s">
        <v>18</v>
      </c>
      <c r="B1" s="11" t="s">
        <v>0</v>
      </c>
      <c r="C1" s="25"/>
      <c r="D1" s="24"/>
      <c r="E1" s="24"/>
      <c r="F1" s="24"/>
      <c r="G1" s="25"/>
      <c r="H1" s="26"/>
      <c r="I1" s="23" t="s">
        <v>17</v>
      </c>
      <c r="J1" s="16" t="s">
        <v>16</v>
      </c>
    </row>
    <row r="2" spans="1:17" x14ac:dyDescent="0.25">
      <c r="A2" s="19">
        <f t="shared" ref="A2:A21" si="0">A3-7</f>
        <v>46250</v>
      </c>
      <c r="B2" s="11">
        <v>33</v>
      </c>
      <c r="C2" s="12" t="s">
        <v>12</v>
      </c>
      <c r="D2" s="13" t="s">
        <v>11</v>
      </c>
      <c r="E2" s="11" t="s">
        <v>10</v>
      </c>
      <c r="F2" s="11" t="s">
        <v>13</v>
      </c>
      <c r="G2" s="12" t="s">
        <v>14</v>
      </c>
      <c r="H2" s="12" t="s">
        <v>15</v>
      </c>
      <c r="I2" s="20" t="s">
        <v>14</v>
      </c>
      <c r="J2" s="20" t="s">
        <v>15</v>
      </c>
      <c r="K2" s="12" t="s">
        <v>2</v>
      </c>
      <c r="L2" s="11" t="s">
        <v>19</v>
      </c>
      <c r="M2" s="11"/>
      <c r="N2" s="12" t="s">
        <v>4</v>
      </c>
      <c r="O2" s="14" t="s">
        <v>7</v>
      </c>
      <c r="P2" s="11" t="s">
        <v>20</v>
      </c>
      <c r="Q2" s="4" t="s">
        <v>21</v>
      </c>
    </row>
    <row r="3" spans="1:17" x14ac:dyDescent="0.25">
      <c r="A3" s="19">
        <f t="shared" si="0"/>
        <v>46257</v>
      </c>
      <c r="B3" s="11">
        <v>34</v>
      </c>
      <c r="C3" s="12">
        <v>6200000</v>
      </c>
      <c r="D3" s="11">
        <f t="shared" ref="D3:D37" si="1">0.005</f>
        <v>5.0000000000000001E-3</v>
      </c>
      <c r="E3" s="11">
        <f>(620+0)/6200000</f>
        <v>1E-4</v>
      </c>
      <c r="F3" s="11">
        <v>80</v>
      </c>
      <c r="G3" s="12">
        <f t="shared" ref="G3:G20" si="2">C3*D3*E3*F3*P3*Q3</f>
        <v>248</v>
      </c>
      <c r="H3" s="12">
        <f>G3/25</f>
        <v>9.92</v>
      </c>
      <c r="I3" s="21">
        <f>25*J3</f>
        <v>300</v>
      </c>
      <c r="J3" s="20">
        <v>12</v>
      </c>
      <c r="M3" s="18"/>
      <c r="N3" s="12"/>
      <c r="O3" s="14"/>
      <c r="P3" s="4">
        <v>1</v>
      </c>
      <c r="Q3" s="4">
        <v>1</v>
      </c>
    </row>
    <row r="4" spans="1:17" x14ac:dyDescent="0.25">
      <c r="A4" s="19">
        <f t="shared" si="0"/>
        <v>46264</v>
      </c>
      <c r="B4" s="11">
        <v>35</v>
      </c>
      <c r="C4" s="12">
        <f>6200000-K3-O3</f>
        <v>6200000</v>
      </c>
      <c r="D4" s="11">
        <f t="shared" si="1"/>
        <v>5.0000000000000001E-3</v>
      </c>
      <c r="E4" s="11">
        <f>(620+H3)/6200000</f>
        <v>1.0159999999999999E-4</v>
      </c>
      <c r="F4" s="11">
        <v>80</v>
      </c>
      <c r="G4" s="12">
        <f t="shared" si="2"/>
        <v>251.96799999999996</v>
      </c>
      <c r="H4" s="12">
        <f t="shared" ref="H4:H51" si="3">G4/25</f>
        <v>10.078719999999999</v>
      </c>
      <c r="I4" s="21">
        <f t="shared" ref="I4:I51" si="4">20*J4</f>
        <v>120</v>
      </c>
      <c r="J4" s="20">
        <v>6</v>
      </c>
      <c r="K4" s="12">
        <f>G3</f>
        <v>248</v>
      </c>
      <c r="M4" s="18"/>
      <c r="N4" s="12"/>
      <c r="O4" s="14"/>
      <c r="P4" s="4">
        <v>1</v>
      </c>
      <c r="Q4" s="4">
        <v>1</v>
      </c>
    </row>
    <row r="5" spans="1:17" x14ac:dyDescent="0.25">
      <c r="A5" s="19">
        <f t="shared" si="0"/>
        <v>46271</v>
      </c>
      <c r="B5" s="11">
        <v>36</v>
      </c>
      <c r="C5" s="12">
        <f t="shared" ref="C5:C18" si="5">6200000-K4-O4</f>
        <v>6199752</v>
      </c>
      <c r="D5" s="11">
        <f t="shared" si="1"/>
        <v>5.0000000000000001E-3</v>
      </c>
      <c r="E5" s="11">
        <f t="shared" ref="E5:E23" si="6">(620+H4)/6200000</f>
        <v>1.0162559999999999E-4</v>
      </c>
      <c r="F5" s="11">
        <v>80</v>
      </c>
      <c r="G5" s="12">
        <f t="shared" si="2"/>
        <v>252.02140674047999</v>
      </c>
      <c r="H5" s="12">
        <f t="shared" si="3"/>
        <v>10.080856269619199</v>
      </c>
      <c r="I5" s="21">
        <f t="shared" si="4"/>
        <v>140</v>
      </c>
      <c r="J5" s="20">
        <v>7</v>
      </c>
      <c r="K5" s="12">
        <f>K4+G4</f>
        <v>499.96799999999996</v>
      </c>
      <c r="L5" s="17"/>
      <c r="M5" s="18"/>
      <c r="N5" s="12"/>
      <c r="O5" s="14"/>
      <c r="P5" s="4">
        <v>1</v>
      </c>
      <c r="Q5" s="4">
        <v>1</v>
      </c>
    </row>
    <row r="6" spans="1:17" x14ac:dyDescent="0.25">
      <c r="A6" s="19">
        <f t="shared" si="0"/>
        <v>46278</v>
      </c>
      <c r="B6" s="11">
        <v>37</v>
      </c>
      <c r="C6" s="12">
        <f t="shared" si="5"/>
        <v>6199500.0319999997</v>
      </c>
      <c r="D6" s="11">
        <f t="shared" si="1"/>
        <v>5.0000000000000001E-3</v>
      </c>
      <c r="E6" s="11">
        <f t="shared" si="6"/>
        <v>1.0162594455961599E-4</v>
      </c>
      <c r="F6" s="11">
        <v>160</v>
      </c>
      <c r="G6" s="12">
        <f t="shared" si="2"/>
        <v>504.02403723949567</v>
      </c>
      <c r="H6" s="12">
        <f t="shared" si="3"/>
        <v>20.160961489579826</v>
      </c>
      <c r="I6" s="21">
        <f t="shared" si="4"/>
        <v>240</v>
      </c>
      <c r="J6" s="20">
        <v>12</v>
      </c>
      <c r="K6" s="12">
        <f t="shared" ref="K6:K51" si="7">K5+G5</f>
        <v>751.98940674047992</v>
      </c>
      <c r="L6" s="17"/>
      <c r="M6" s="18"/>
      <c r="N6" s="12">
        <f>0.45*124000</f>
        <v>55800</v>
      </c>
      <c r="O6" s="15">
        <v>0</v>
      </c>
      <c r="P6" s="4">
        <v>1</v>
      </c>
      <c r="Q6" s="4">
        <v>1</v>
      </c>
    </row>
    <row r="7" spans="1:17" x14ac:dyDescent="0.25">
      <c r="A7" s="19">
        <f t="shared" si="0"/>
        <v>46285</v>
      </c>
      <c r="B7" s="11">
        <v>38</v>
      </c>
      <c r="C7" s="12">
        <f t="shared" si="5"/>
        <v>6199248.0105932597</v>
      </c>
      <c r="D7" s="11">
        <f t="shared" si="1"/>
        <v>5.0000000000000001E-3</v>
      </c>
      <c r="E7" s="11">
        <f t="shared" si="6"/>
        <v>1.0325176798219028E-4</v>
      </c>
      <c r="F7" s="11">
        <v>160</v>
      </c>
      <c r="G7" s="12">
        <f t="shared" si="2"/>
        <v>512.06665380306401</v>
      </c>
      <c r="H7" s="12">
        <f t="shared" si="3"/>
        <v>20.482666152122562</v>
      </c>
      <c r="I7" s="21">
        <f t="shared" si="4"/>
        <v>320</v>
      </c>
      <c r="J7" s="20">
        <v>16</v>
      </c>
      <c r="K7" s="12">
        <f t="shared" si="7"/>
        <v>1256.0134439799756</v>
      </c>
      <c r="M7" s="18"/>
      <c r="N7" s="12">
        <f>0.45*248000</f>
        <v>111600</v>
      </c>
      <c r="O7" s="15">
        <f>N6+O6</f>
        <v>55800</v>
      </c>
      <c r="P7" s="4">
        <v>1</v>
      </c>
      <c r="Q7" s="4">
        <v>1</v>
      </c>
    </row>
    <row r="8" spans="1:17" x14ac:dyDescent="0.25">
      <c r="A8" s="19">
        <f t="shared" si="0"/>
        <v>46292</v>
      </c>
      <c r="B8" s="11">
        <v>39</v>
      </c>
      <c r="C8" s="12">
        <f t="shared" si="5"/>
        <v>6142943.9865560196</v>
      </c>
      <c r="D8" s="11">
        <f t="shared" si="1"/>
        <v>5.0000000000000001E-3</v>
      </c>
      <c r="E8" s="11">
        <f t="shared" si="6"/>
        <v>1.0330365583098751E-4</v>
      </c>
      <c r="F8" s="11">
        <v>160</v>
      </c>
      <c r="G8" s="12">
        <f t="shared" si="2"/>
        <v>507.67085710097399</v>
      </c>
      <c r="H8" s="12">
        <f t="shared" si="3"/>
        <v>20.30683428403896</v>
      </c>
      <c r="I8" s="21">
        <f t="shared" si="4"/>
        <v>360</v>
      </c>
      <c r="J8" s="20">
        <v>18</v>
      </c>
      <c r="K8" s="12">
        <f t="shared" si="7"/>
        <v>1768.0800977830395</v>
      </c>
      <c r="M8" s="18"/>
      <c r="N8" s="12">
        <f>0.45*248000</f>
        <v>111600</v>
      </c>
      <c r="O8" s="15">
        <f t="shared" ref="O8:O19" si="8">N7+O7</f>
        <v>167400</v>
      </c>
      <c r="P8" s="4">
        <v>1</v>
      </c>
      <c r="Q8" s="4">
        <v>1</v>
      </c>
    </row>
    <row r="9" spans="1:17" x14ac:dyDescent="0.25">
      <c r="A9" s="19">
        <f t="shared" si="0"/>
        <v>46299</v>
      </c>
      <c r="B9" s="11">
        <v>40</v>
      </c>
      <c r="C9" s="12">
        <f t="shared" si="5"/>
        <v>6030831.9199022166</v>
      </c>
      <c r="D9" s="11">
        <f t="shared" si="1"/>
        <v>5.0000000000000001E-3</v>
      </c>
      <c r="E9" s="11">
        <f t="shared" si="6"/>
        <v>1.0327529585226435E-4</v>
      </c>
      <c r="F9" s="11">
        <v>160</v>
      </c>
      <c r="G9" s="12">
        <f t="shared" si="2"/>
        <v>498.26876061054469</v>
      </c>
      <c r="H9" s="12">
        <f t="shared" si="3"/>
        <v>19.930750424421788</v>
      </c>
      <c r="I9" s="21">
        <f t="shared" si="4"/>
        <v>380</v>
      </c>
      <c r="J9" s="20">
        <v>19</v>
      </c>
      <c r="K9" s="12">
        <f t="shared" si="7"/>
        <v>2275.7509548840135</v>
      </c>
      <c r="M9" s="18"/>
      <c r="N9" s="12">
        <f t="shared" ref="N9:N12" si="9">0.45*248000</f>
        <v>111600</v>
      </c>
      <c r="O9" s="15">
        <f t="shared" si="8"/>
        <v>279000</v>
      </c>
      <c r="P9" s="4">
        <v>1</v>
      </c>
      <c r="Q9" s="4">
        <v>1</v>
      </c>
    </row>
    <row r="10" spans="1:17" x14ac:dyDescent="0.25">
      <c r="A10" s="19">
        <f t="shared" si="0"/>
        <v>46306</v>
      </c>
      <c r="B10" s="11">
        <v>41</v>
      </c>
      <c r="C10" s="12">
        <f t="shared" si="5"/>
        <v>5918724.2490451159</v>
      </c>
      <c r="D10" s="11">
        <f t="shared" si="1"/>
        <v>5.0000000000000001E-3</v>
      </c>
      <c r="E10" s="11">
        <f t="shared" si="6"/>
        <v>1.0321463716522933E-4</v>
      </c>
      <c r="F10" s="11">
        <v>160</v>
      </c>
      <c r="G10" s="12">
        <f t="shared" si="2"/>
        <v>488.71918067698886</v>
      </c>
      <c r="H10" s="12">
        <f t="shared" si="3"/>
        <v>19.548767227079555</v>
      </c>
      <c r="I10" s="21">
        <f t="shared" si="4"/>
        <v>480</v>
      </c>
      <c r="J10" s="20">
        <v>24</v>
      </c>
      <c r="K10" s="12">
        <f t="shared" si="7"/>
        <v>2774.0197154945581</v>
      </c>
      <c r="M10" s="18"/>
      <c r="N10" s="12">
        <f t="shared" si="9"/>
        <v>111600</v>
      </c>
      <c r="O10" s="15">
        <f t="shared" si="8"/>
        <v>390600</v>
      </c>
      <c r="P10" s="4">
        <v>1</v>
      </c>
      <c r="Q10" s="4">
        <v>1</v>
      </c>
    </row>
    <row r="11" spans="1:17" x14ac:dyDescent="0.25">
      <c r="A11" s="19">
        <f t="shared" si="0"/>
        <v>46313</v>
      </c>
      <c r="B11" s="11">
        <v>42</v>
      </c>
      <c r="C11" s="12">
        <f t="shared" si="5"/>
        <v>5806625.9802845055</v>
      </c>
      <c r="D11" s="11">
        <f t="shared" si="1"/>
        <v>5.0000000000000001E-3</v>
      </c>
      <c r="E11" s="11">
        <f t="shared" si="6"/>
        <v>1.0315302697210961E-4</v>
      </c>
      <c r="F11" s="11">
        <v>160</v>
      </c>
      <c r="G11" s="12">
        <f t="shared" si="2"/>
        <v>479.17683708899204</v>
      </c>
      <c r="H11" s="12">
        <f t="shared" si="3"/>
        <v>19.167073483559683</v>
      </c>
      <c r="I11" s="21">
        <f t="shared" si="4"/>
        <v>480</v>
      </c>
      <c r="J11" s="20">
        <v>24</v>
      </c>
      <c r="K11" s="12">
        <f t="shared" si="7"/>
        <v>3262.7388961715469</v>
      </c>
      <c r="M11" s="18"/>
      <c r="N11" s="12">
        <f t="shared" si="9"/>
        <v>111600</v>
      </c>
      <c r="O11" s="15">
        <f t="shared" si="8"/>
        <v>502200</v>
      </c>
      <c r="P11" s="4">
        <v>1</v>
      </c>
      <c r="Q11" s="4">
        <v>1</v>
      </c>
    </row>
    <row r="12" spans="1:17" x14ac:dyDescent="0.25">
      <c r="A12" s="19">
        <f t="shared" si="0"/>
        <v>46320</v>
      </c>
      <c r="B12" s="11">
        <v>43</v>
      </c>
      <c r="C12" s="12">
        <f t="shared" si="5"/>
        <v>5694537.2611038284</v>
      </c>
      <c r="D12" s="11">
        <f t="shared" si="1"/>
        <v>5.0000000000000001E-3</v>
      </c>
      <c r="E12" s="11">
        <f t="shared" si="6"/>
        <v>1.0309146346509026E-4</v>
      </c>
      <c r="F12" s="11">
        <v>160</v>
      </c>
      <c r="G12" s="12">
        <f t="shared" si="2"/>
        <v>469.64654400294444</v>
      </c>
      <c r="H12" s="12">
        <f t="shared" si="3"/>
        <v>18.785861760117779</v>
      </c>
      <c r="I12" s="21">
        <f t="shared" si="4"/>
        <v>480</v>
      </c>
      <c r="J12" s="20">
        <v>24</v>
      </c>
      <c r="K12" s="12">
        <f t="shared" si="7"/>
        <v>3741.9157332605391</v>
      </c>
      <c r="M12" s="18"/>
      <c r="N12" s="12">
        <f t="shared" si="9"/>
        <v>111600</v>
      </c>
      <c r="O12" s="15">
        <f t="shared" si="8"/>
        <v>613800</v>
      </c>
      <c r="P12" s="4">
        <v>1</v>
      </c>
      <c r="Q12" s="4">
        <v>1</v>
      </c>
    </row>
    <row r="13" spans="1:17" x14ac:dyDescent="0.25">
      <c r="A13" s="19">
        <f t="shared" si="0"/>
        <v>46327</v>
      </c>
      <c r="B13" s="11">
        <v>44</v>
      </c>
      <c r="C13" s="12">
        <f t="shared" si="5"/>
        <v>5582458.0842667399</v>
      </c>
      <c r="D13" s="11">
        <f t="shared" si="1"/>
        <v>5.0000000000000001E-3</v>
      </c>
      <c r="E13" s="11">
        <f t="shared" si="6"/>
        <v>1.030299777032448E-4</v>
      </c>
      <c r="F13" s="11">
        <v>160</v>
      </c>
      <c r="G13" s="12">
        <f t="shared" si="2"/>
        <v>920.25685112208134</v>
      </c>
      <c r="H13" s="12">
        <f t="shared" si="3"/>
        <v>36.810274044883251</v>
      </c>
      <c r="I13" s="21">
        <f t="shared" si="4"/>
        <v>500</v>
      </c>
      <c r="J13" s="20">
        <v>25</v>
      </c>
      <c r="K13" s="12">
        <f t="shared" si="7"/>
        <v>4211.5622772634833</v>
      </c>
      <c r="M13" s="18"/>
      <c r="N13" s="12">
        <f>0.45*248000</f>
        <v>111600</v>
      </c>
      <c r="O13" s="15">
        <f t="shared" si="8"/>
        <v>725400</v>
      </c>
      <c r="P13" s="4">
        <v>2</v>
      </c>
      <c r="Q13" s="4">
        <v>1</v>
      </c>
    </row>
    <row r="14" spans="1:17" x14ac:dyDescent="0.25">
      <c r="A14" s="19">
        <f t="shared" si="0"/>
        <v>46334</v>
      </c>
      <c r="B14" s="11">
        <v>45</v>
      </c>
      <c r="C14" s="12">
        <f t="shared" si="5"/>
        <v>5470388.437722737</v>
      </c>
      <c r="D14" s="11">
        <f t="shared" si="1"/>
        <v>5.0000000000000001E-3</v>
      </c>
      <c r="E14" s="11">
        <f t="shared" si="6"/>
        <v>1.0593714097498117E-4</v>
      </c>
      <c r="F14" s="11">
        <v>160</v>
      </c>
      <c r="G14" s="12">
        <f t="shared" si="2"/>
        <v>927.227697783905</v>
      </c>
      <c r="H14" s="12">
        <f t="shared" si="3"/>
        <v>37.089107911356201</v>
      </c>
      <c r="I14" s="21">
        <f t="shared" si="4"/>
        <v>560</v>
      </c>
      <c r="J14" s="20">
        <v>28</v>
      </c>
      <c r="K14" s="12">
        <f t="shared" si="7"/>
        <v>5131.8191283855649</v>
      </c>
      <c r="M14" s="18"/>
      <c r="N14" s="12">
        <f>0.45*248000</f>
        <v>111600</v>
      </c>
      <c r="O14" s="15">
        <f t="shared" si="8"/>
        <v>837000</v>
      </c>
      <c r="P14" s="4">
        <v>2</v>
      </c>
      <c r="Q14" s="4">
        <v>1</v>
      </c>
    </row>
    <row r="15" spans="1:17" x14ac:dyDescent="0.25">
      <c r="A15" s="19">
        <f t="shared" si="0"/>
        <v>46341</v>
      </c>
      <c r="B15" s="11">
        <v>46</v>
      </c>
      <c r="C15" s="12">
        <f t="shared" si="5"/>
        <v>5357868.1808716143</v>
      </c>
      <c r="D15" s="11">
        <f t="shared" si="1"/>
        <v>5.0000000000000001E-3</v>
      </c>
      <c r="E15" s="11">
        <f t="shared" si="6"/>
        <v>1.05982114179251E-4</v>
      </c>
      <c r="F15" s="11">
        <v>160</v>
      </c>
      <c r="G15" s="12">
        <f t="shared" si="2"/>
        <v>908.541115684018</v>
      </c>
      <c r="H15" s="12">
        <f t="shared" si="3"/>
        <v>36.341644627360722</v>
      </c>
      <c r="I15" s="21">
        <f t="shared" si="4"/>
        <v>740</v>
      </c>
      <c r="J15" s="20">
        <v>37</v>
      </c>
      <c r="K15" s="12">
        <f t="shared" si="7"/>
        <v>6059.0468261694696</v>
      </c>
      <c r="M15" s="18"/>
      <c r="N15" s="12">
        <f>0.45*124000</f>
        <v>55800</v>
      </c>
      <c r="O15" s="15">
        <f t="shared" si="8"/>
        <v>948600</v>
      </c>
      <c r="P15" s="4">
        <v>2</v>
      </c>
      <c r="Q15" s="4">
        <v>1</v>
      </c>
    </row>
    <row r="16" spans="1:17" x14ac:dyDescent="0.25">
      <c r="A16" s="19">
        <f t="shared" si="0"/>
        <v>46348</v>
      </c>
      <c r="B16" s="11">
        <v>47</v>
      </c>
      <c r="C16" s="12">
        <f t="shared" si="5"/>
        <v>5245340.9531738302</v>
      </c>
      <c r="D16" s="11">
        <f t="shared" si="1"/>
        <v>5.0000000000000001E-3</v>
      </c>
      <c r="E16" s="11">
        <f t="shared" si="6"/>
        <v>1.0586155558505817E-4</v>
      </c>
      <c r="F16" s="11">
        <v>160</v>
      </c>
      <c r="G16" s="12">
        <f t="shared" si="2"/>
        <v>888.44792460318945</v>
      </c>
      <c r="H16" s="12">
        <f t="shared" si="3"/>
        <v>35.537916984127577</v>
      </c>
      <c r="I16" s="21">
        <f t="shared" si="4"/>
        <v>780</v>
      </c>
      <c r="J16" s="20">
        <v>39</v>
      </c>
      <c r="K16" s="12">
        <f t="shared" si="7"/>
        <v>6967.5879418534878</v>
      </c>
      <c r="M16" s="18"/>
      <c r="N16" s="12">
        <f>0.45*124000</f>
        <v>55800</v>
      </c>
      <c r="O16" s="15">
        <f t="shared" si="8"/>
        <v>1004400</v>
      </c>
      <c r="P16" s="4">
        <v>2</v>
      </c>
      <c r="Q16" s="4">
        <v>1</v>
      </c>
    </row>
    <row r="17" spans="1:17" x14ac:dyDescent="0.25">
      <c r="A17" s="19">
        <f t="shared" si="0"/>
        <v>46355</v>
      </c>
      <c r="B17" s="11">
        <v>48</v>
      </c>
      <c r="C17" s="12">
        <f t="shared" si="5"/>
        <v>5188632.4120581467</v>
      </c>
      <c r="D17" s="11">
        <f t="shared" si="1"/>
        <v>5.0000000000000001E-3</v>
      </c>
      <c r="E17" s="11">
        <f t="shared" si="6"/>
        <v>1.0573192209421413E-4</v>
      </c>
      <c r="F17" s="11">
        <v>160</v>
      </c>
      <c r="G17" s="12">
        <f t="shared" si="2"/>
        <v>1755.5330494951884</v>
      </c>
      <c r="H17" s="12">
        <f t="shared" si="3"/>
        <v>70.221321979807541</v>
      </c>
      <c r="I17" s="21">
        <f t="shared" si="4"/>
        <v>1140</v>
      </c>
      <c r="J17" s="20">
        <v>57</v>
      </c>
      <c r="K17" s="12">
        <f t="shared" si="7"/>
        <v>7856.0358664566775</v>
      </c>
      <c r="M17" s="18"/>
      <c r="N17" s="12">
        <f>0.5*62000</f>
        <v>31000</v>
      </c>
      <c r="O17" s="15">
        <f t="shared" si="8"/>
        <v>1060200</v>
      </c>
      <c r="P17" s="4">
        <v>4</v>
      </c>
      <c r="Q17" s="4">
        <v>1</v>
      </c>
    </row>
    <row r="18" spans="1:17" x14ac:dyDescent="0.25">
      <c r="A18" s="19">
        <f t="shared" si="0"/>
        <v>46362</v>
      </c>
      <c r="B18" s="11">
        <v>49</v>
      </c>
      <c r="C18" s="12">
        <f t="shared" si="5"/>
        <v>5131943.964133543</v>
      </c>
      <c r="D18" s="11">
        <f t="shared" si="1"/>
        <v>5.0000000000000001E-3</v>
      </c>
      <c r="E18" s="11">
        <f t="shared" si="6"/>
        <v>1.113260196741625E-4</v>
      </c>
      <c r="F18" s="11">
        <v>160</v>
      </c>
      <c r="G18" s="12">
        <f t="shared" si="2"/>
        <v>1828.2204630970571</v>
      </c>
      <c r="H18" s="12">
        <f t="shared" si="3"/>
        <v>73.128818523882288</v>
      </c>
      <c r="I18" s="21">
        <f t="shared" si="4"/>
        <v>1720</v>
      </c>
      <c r="J18" s="20">
        <v>86</v>
      </c>
      <c r="K18" s="12">
        <f t="shared" si="7"/>
        <v>9611.5689159518661</v>
      </c>
      <c r="M18" s="18"/>
      <c r="N18" s="12">
        <f>0.5*62000</f>
        <v>31000</v>
      </c>
      <c r="O18" s="15">
        <f t="shared" si="8"/>
        <v>1091200</v>
      </c>
      <c r="P18" s="4">
        <v>4</v>
      </c>
      <c r="Q18" s="4">
        <v>1</v>
      </c>
    </row>
    <row r="19" spans="1:17" x14ac:dyDescent="0.25">
      <c r="A19" s="19">
        <f t="shared" si="0"/>
        <v>46369</v>
      </c>
      <c r="B19" s="11">
        <v>50</v>
      </c>
      <c r="C19" s="12">
        <f>6200000-K18-O18</f>
        <v>5099188.431084048</v>
      </c>
      <c r="D19" s="11">
        <f t="shared" si="1"/>
        <v>5.0000000000000001E-3</v>
      </c>
      <c r="E19" s="11">
        <f t="shared" si="6"/>
        <v>1.1179497072965843E-4</v>
      </c>
      <c r="F19" s="11">
        <v>160</v>
      </c>
      <c r="G19" s="12">
        <f t="shared" si="2"/>
        <v>3648.4071769475463</v>
      </c>
      <c r="H19" s="12">
        <f t="shared" si="3"/>
        <v>145.93628707790185</v>
      </c>
      <c r="I19" s="21">
        <f t="shared" si="4"/>
        <v>2360</v>
      </c>
      <c r="J19" s="20">
        <v>118</v>
      </c>
      <c r="K19" s="12">
        <f t="shared" si="7"/>
        <v>11439.789379048923</v>
      </c>
      <c r="M19" s="18"/>
      <c r="N19" s="12"/>
      <c r="O19" s="15">
        <f t="shared" si="8"/>
        <v>1122200</v>
      </c>
      <c r="P19" s="4">
        <v>4</v>
      </c>
      <c r="Q19" s="4">
        <v>2</v>
      </c>
    </row>
    <row r="20" spans="1:17" x14ac:dyDescent="0.25">
      <c r="A20" s="19">
        <f t="shared" si="0"/>
        <v>46376</v>
      </c>
      <c r="B20" s="11">
        <v>51</v>
      </c>
      <c r="C20" s="12">
        <f>C19-K19</f>
        <v>5087748.6417049989</v>
      </c>
      <c r="D20" s="11">
        <f t="shared" si="1"/>
        <v>5.0000000000000001E-3</v>
      </c>
      <c r="E20" s="11">
        <f t="shared" si="6"/>
        <v>1.2353811081901642E-4</v>
      </c>
      <c r="F20" s="11">
        <v>160</v>
      </c>
      <c r="G20" s="12">
        <f t="shared" si="2"/>
        <v>6033.8962129752235</v>
      </c>
      <c r="H20" s="12">
        <f t="shared" si="3"/>
        <v>241.35584851900893</v>
      </c>
      <c r="I20" s="21">
        <f t="shared" si="4"/>
        <v>5220</v>
      </c>
      <c r="J20" s="20">
        <v>261</v>
      </c>
      <c r="K20" s="12">
        <f t="shared" si="7"/>
        <v>15088.19655599647</v>
      </c>
      <c r="M20" s="18"/>
      <c r="N20" s="12"/>
      <c r="O20" s="15"/>
      <c r="P20" s="4">
        <v>4</v>
      </c>
      <c r="Q20" s="4">
        <v>3</v>
      </c>
    </row>
    <row r="21" spans="1:17" x14ac:dyDescent="0.25">
      <c r="A21" s="19">
        <f t="shared" si="0"/>
        <v>46383</v>
      </c>
      <c r="B21" s="11">
        <v>52</v>
      </c>
      <c r="C21" s="12">
        <f t="shared" ref="C21" si="10">C20-K20</f>
        <v>5072660.4451490026</v>
      </c>
      <c r="D21" s="11">
        <f t="shared" si="1"/>
        <v>5.0000000000000001E-3</v>
      </c>
      <c r="E21" s="11">
        <f t="shared" si="6"/>
        <v>1.3892836266435628E-4</v>
      </c>
      <c r="F21" s="11">
        <v>160</v>
      </c>
      <c r="G21" s="12">
        <f>C21*D21*E21*F21*P21*Q21</f>
        <v>20296.408607907713</v>
      </c>
      <c r="H21" s="12">
        <f t="shared" si="3"/>
        <v>811.85634431630854</v>
      </c>
      <c r="I21" s="21">
        <f t="shared" si="4"/>
        <v>16180</v>
      </c>
      <c r="J21" s="20">
        <v>809</v>
      </c>
      <c r="K21" s="12">
        <f t="shared" si="7"/>
        <v>21122.092768971692</v>
      </c>
      <c r="M21" s="18"/>
      <c r="N21" s="12"/>
      <c r="O21" s="15"/>
      <c r="P21" s="4">
        <v>4</v>
      </c>
      <c r="Q21" s="4">
        <v>9</v>
      </c>
    </row>
    <row r="22" spans="1:17" x14ac:dyDescent="0.25">
      <c r="A22" s="19">
        <v>46390</v>
      </c>
      <c r="B22" s="11">
        <v>53</v>
      </c>
      <c r="C22" s="12">
        <f>6200000-2480000-K21</f>
        <v>3698877.9072310282</v>
      </c>
      <c r="D22" s="11">
        <f t="shared" si="1"/>
        <v>5.0000000000000001E-3</v>
      </c>
      <c r="E22" s="11">
        <f t="shared" si="6"/>
        <v>2.3094457166392073E-4</v>
      </c>
      <c r="F22" s="11">
        <v>160</v>
      </c>
      <c r="G22" s="12">
        <f>C22*D22*E22*F22*P22*Q22</f>
        <v>24601.990288971145</v>
      </c>
      <c r="H22" s="12">
        <f t="shared" si="3"/>
        <v>984.07961155884584</v>
      </c>
      <c r="I22" s="21">
        <f t="shared" si="4"/>
        <v>18820</v>
      </c>
      <c r="J22" s="20">
        <v>941</v>
      </c>
      <c r="K22" s="12">
        <f t="shared" si="7"/>
        <v>41418.501376879402</v>
      </c>
      <c r="M22" s="18"/>
      <c r="N22" s="12"/>
      <c r="O22" s="14"/>
      <c r="P22" s="4">
        <v>4</v>
      </c>
      <c r="Q22" s="4">
        <v>9</v>
      </c>
    </row>
    <row r="23" spans="1:17" x14ac:dyDescent="0.25">
      <c r="A23" s="19">
        <f>7+A22</f>
        <v>46397</v>
      </c>
      <c r="B23" s="11">
        <v>1</v>
      </c>
      <c r="C23" s="12">
        <f t="shared" ref="C23:C31" si="11">6200000-2480000-K22</f>
        <v>3678581.4986231206</v>
      </c>
      <c r="D23" s="11">
        <f t="shared" si="1"/>
        <v>5.0000000000000001E-3</v>
      </c>
      <c r="E23" s="11">
        <f t="shared" si="6"/>
        <v>2.5872251799336225E-4</v>
      </c>
      <c r="F23" s="11">
        <v>160</v>
      </c>
      <c r="G23" s="12">
        <f>C23*D23*E23*F23*P23*Q23</f>
        <v>18273.251864977341</v>
      </c>
      <c r="H23" s="12">
        <f t="shared" si="3"/>
        <v>730.93007459909359</v>
      </c>
      <c r="I23" s="21">
        <f t="shared" si="4"/>
        <v>10440</v>
      </c>
      <c r="J23" s="20">
        <v>522</v>
      </c>
      <c r="K23" s="12">
        <f t="shared" si="7"/>
        <v>66020.491665850539</v>
      </c>
      <c r="M23" s="18"/>
      <c r="N23" s="12"/>
      <c r="O23" s="14"/>
      <c r="P23" s="4">
        <v>4</v>
      </c>
      <c r="Q23" s="4">
        <v>6</v>
      </c>
    </row>
    <row r="24" spans="1:17" x14ac:dyDescent="0.25">
      <c r="A24" s="19">
        <f t="shared" ref="A24:A51" si="12">7+A23</f>
        <v>46404</v>
      </c>
      <c r="B24" s="11">
        <v>2</v>
      </c>
      <c r="C24" s="12">
        <f t="shared" si="11"/>
        <v>3653979.5083341496</v>
      </c>
      <c r="D24" s="11">
        <f t="shared" si="1"/>
        <v>5.0000000000000001E-3</v>
      </c>
      <c r="E24" s="11">
        <f t="shared" ref="E24:E31" si="13">(620+H23)/6200000</f>
        <v>2.1789194751598283E-4</v>
      </c>
      <c r="F24" s="11">
        <v>160</v>
      </c>
      <c r="G24" s="12">
        <f t="shared" ref="G22:G51" si="14">C24*D24*E24*F24*P24*Q24</f>
        <v>15286.516056084889</v>
      </c>
      <c r="H24" s="12">
        <f t="shared" si="3"/>
        <v>611.46064224339557</v>
      </c>
      <c r="I24" s="21">
        <f t="shared" si="4"/>
        <v>10460</v>
      </c>
      <c r="J24" s="20">
        <v>523</v>
      </c>
      <c r="K24" s="12">
        <f t="shared" si="7"/>
        <v>84293.74353082788</v>
      </c>
      <c r="P24" s="4">
        <v>4</v>
      </c>
      <c r="Q24" s="4">
        <v>6</v>
      </c>
    </row>
    <row r="25" spans="1:17" x14ac:dyDescent="0.25">
      <c r="A25" s="19">
        <f t="shared" si="12"/>
        <v>46411</v>
      </c>
      <c r="B25" s="11">
        <v>3</v>
      </c>
      <c r="C25" s="12">
        <f t="shared" si="11"/>
        <v>3635706.256469172</v>
      </c>
      <c r="D25" s="11">
        <f t="shared" si="1"/>
        <v>5.0000000000000001E-3</v>
      </c>
      <c r="E25" s="11">
        <f t="shared" si="13"/>
        <v>1.9862268423280575E-4</v>
      </c>
      <c r="F25" s="11">
        <v>160</v>
      </c>
      <c r="G25" s="12">
        <f t="shared" si="14"/>
        <v>13864.96772624472</v>
      </c>
      <c r="H25" s="12">
        <f t="shared" si="3"/>
        <v>554.59870904978879</v>
      </c>
      <c r="I25" s="21">
        <f t="shared" si="4"/>
        <v>9080</v>
      </c>
      <c r="J25" s="20">
        <v>454</v>
      </c>
      <c r="K25" s="12">
        <f t="shared" si="7"/>
        <v>99580.259586912769</v>
      </c>
      <c r="P25" s="4">
        <v>4</v>
      </c>
      <c r="Q25" s="4">
        <v>6</v>
      </c>
    </row>
    <row r="26" spans="1:17" x14ac:dyDescent="0.25">
      <c r="A26" s="19">
        <f t="shared" si="12"/>
        <v>46418</v>
      </c>
      <c r="B26" s="11">
        <v>4</v>
      </c>
      <c r="C26" s="12">
        <f t="shared" si="11"/>
        <v>3620419.7404130874</v>
      </c>
      <c r="D26" s="11">
        <f t="shared" si="1"/>
        <v>5.0000000000000001E-3</v>
      </c>
      <c r="E26" s="11">
        <f t="shared" si="13"/>
        <v>1.894514046854498E-4</v>
      </c>
      <c r="F26" s="11">
        <v>160</v>
      </c>
      <c r="G26" s="12">
        <f t="shared" si="14"/>
        <v>13169.157223146069</v>
      </c>
      <c r="H26" s="12">
        <f t="shared" si="3"/>
        <v>526.76628892584279</v>
      </c>
      <c r="I26" s="21">
        <f t="shared" si="4"/>
        <v>8740</v>
      </c>
      <c r="J26" s="20">
        <v>437</v>
      </c>
      <c r="K26" s="12">
        <f t="shared" si="7"/>
        <v>113445.22731315749</v>
      </c>
      <c r="P26" s="4">
        <v>4</v>
      </c>
      <c r="Q26" s="4">
        <v>6</v>
      </c>
    </row>
    <row r="27" spans="1:17" x14ac:dyDescent="0.25">
      <c r="A27" s="19">
        <f t="shared" si="12"/>
        <v>46425</v>
      </c>
      <c r="B27" s="11">
        <v>5</v>
      </c>
      <c r="C27" s="12">
        <f t="shared" si="11"/>
        <v>3606554.7726868424</v>
      </c>
      <c r="D27" s="11">
        <f t="shared" si="1"/>
        <v>5.0000000000000001E-3</v>
      </c>
      <c r="E27" s="11">
        <f t="shared" si="13"/>
        <v>1.8496230466545849E-4</v>
      </c>
      <c r="F27" s="11">
        <v>160</v>
      </c>
      <c r="G27" s="12">
        <f t="shared" si="14"/>
        <v>12807.872307040649</v>
      </c>
      <c r="H27" s="12">
        <f t="shared" si="3"/>
        <v>512.31489228162593</v>
      </c>
      <c r="I27" s="21">
        <f t="shared" si="4"/>
        <v>10100</v>
      </c>
      <c r="J27" s="20">
        <v>505</v>
      </c>
      <c r="K27" s="12">
        <f t="shared" si="7"/>
        <v>126614.38453630357</v>
      </c>
      <c r="P27" s="4">
        <v>4</v>
      </c>
      <c r="Q27" s="4">
        <v>6</v>
      </c>
    </row>
    <row r="28" spans="1:17" x14ac:dyDescent="0.25">
      <c r="A28" s="19">
        <f t="shared" si="12"/>
        <v>46432</v>
      </c>
      <c r="B28" s="11">
        <v>6</v>
      </c>
      <c r="C28" s="12">
        <f t="shared" si="11"/>
        <v>3593385.6154636964</v>
      </c>
      <c r="D28" s="11">
        <f t="shared" si="1"/>
        <v>5.0000000000000001E-3</v>
      </c>
      <c r="E28" s="11">
        <f t="shared" si="13"/>
        <v>1.826314342389719E-4</v>
      </c>
      <c r="F28" s="11">
        <v>160</v>
      </c>
      <c r="G28" s="12">
        <f t="shared" si="14"/>
        <v>12600.291239535854</v>
      </c>
      <c r="H28" s="12">
        <f t="shared" si="3"/>
        <v>504.0116495814342</v>
      </c>
      <c r="I28" s="22">
        <f t="shared" si="4"/>
        <v>11600</v>
      </c>
      <c r="J28" s="20">
        <v>580</v>
      </c>
      <c r="K28" s="12">
        <f t="shared" si="7"/>
        <v>139422.25684334422</v>
      </c>
      <c r="P28" s="4">
        <v>4</v>
      </c>
      <c r="Q28" s="4">
        <v>6</v>
      </c>
    </row>
    <row r="29" spans="1:17" x14ac:dyDescent="0.25">
      <c r="A29" s="19">
        <f t="shared" si="12"/>
        <v>46439</v>
      </c>
      <c r="B29" s="11">
        <v>7</v>
      </c>
      <c r="C29" s="12">
        <f t="shared" si="11"/>
        <v>3580577.7431566557</v>
      </c>
      <c r="D29" s="11">
        <f t="shared" si="1"/>
        <v>5.0000000000000001E-3</v>
      </c>
      <c r="E29" s="11">
        <f t="shared" si="13"/>
        <v>1.812922015453926E-4</v>
      </c>
      <c r="F29" s="11">
        <v>160</v>
      </c>
      <c r="G29" s="12">
        <f t="shared" si="14"/>
        <v>12463.311779737025</v>
      </c>
      <c r="H29" s="12">
        <f t="shared" si="3"/>
        <v>498.53247118948099</v>
      </c>
      <c r="I29" s="22">
        <f t="shared" si="4"/>
        <v>8820</v>
      </c>
      <c r="J29" s="20">
        <v>441</v>
      </c>
      <c r="K29" s="12">
        <f t="shared" si="7"/>
        <v>152022.54808288006</v>
      </c>
      <c r="P29" s="4">
        <v>4</v>
      </c>
      <c r="Q29" s="4">
        <v>6</v>
      </c>
    </row>
    <row r="30" spans="1:17" x14ac:dyDescent="0.25">
      <c r="A30" s="19">
        <f t="shared" si="12"/>
        <v>46446</v>
      </c>
      <c r="B30" s="11">
        <v>8</v>
      </c>
      <c r="C30" s="12">
        <f t="shared" si="11"/>
        <v>3567977.4519171198</v>
      </c>
      <c r="D30" s="11">
        <f t="shared" si="1"/>
        <v>5.0000000000000001E-3</v>
      </c>
      <c r="E30" s="11">
        <f t="shared" si="13"/>
        <v>1.8040846309507757E-4</v>
      </c>
      <c r="F30" s="11">
        <v>160</v>
      </c>
      <c r="G30" s="12">
        <f t="shared" si="14"/>
        <v>12358.911906398567</v>
      </c>
      <c r="H30" s="12">
        <f t="shared" si="3"/>
        <v>494.35647625594271</v>
      </c>
      <c r="I30" s="22">
        <f t="shared" si="4"/>
        <v>6100</v>
      </c>
      <c r="J30" s="20">
        <v>305</v>
      </c>
      <c r="K30" s="12">
        <f t="shared" si="7"/>
        <v>164485.8598626171</v>
      </c>
      <c r="P30" s="4">
        <v>4</v>
      </c>
      <c r="Q30" s="4">
        <v>6</v>
      </c>
    </row>
    <row r="31" spans="1:17" x14ac:dyDescent="0.25">
      <c r="A31" s="19">
        <f t="shared" si="12"/>
        <v>46453</v>
      </c>
      <c r="B31" s="11">
        <v>9</v>
      </c>
      <c r="C31" s="12">
        <f t="shared" si="11"/>
        <v>3555514.1401373828</v>
      </c>
      <c r="D31" s="11">
        <f t="shared" si="1"/>
        <v>5.0000000000000001E-3</v>
      </c>
      <c r="E31" s="11">
        <f t="shared" si="13"/>
        <v>1.7973491552515205E-4</v>
      </c>
      <c r="F31" s="11">
        <v>160</v>
      </c>
      <c r="G31" s="12">
        <f t="shared" si="14"/>
        <v>6134.8803228103316</v>
      </c>
      <c r="H31" s="12">
        <f t="shared" si="3"/>
        <v>245.39521291241326</v>
      </c>
      <c r="I31" s="22">
        <f t="shared" si="4"/>
        <v>5000</v>
      </c>
      <c r="J31" s="20">
        <v>250</v>
      </c>
      <c r="K31" s="12">
        <f t="shared" si="7"/>
        <v>176844.77176901567</v>
      </c>
      <c r="P31" s="4">
        <v>2</v>
      </c>
      <c r="Q31" s="4">
        <v>6</v>
      </c>
    </row>
    <row r="32" spans="1:17" x14ac:dyDescent="0.25">
      <c r="A32" s="19">
        <f t="shared" si="12"/>
        <v>46460</v>
      </c>
      <c r="B32" s="11">
        <v>10</v>
      </c>
      <c r="C32" s="12">
        <f t="shared" ref="C32:C33" si="15">6200000-2480000-K31</f>
        <v>3543155.2282309844</v>
      </c>
      <c r="D32" s="11">
        <f t="shared" si="1"/>
        <v>5.0000000000000001E-3</v>
      </c>
      <c r="E32" s="11">
        <f t="shared" ref="E32:E33" si="16">(620+H31)/6200000</f>
        <v>1.3957987305038925E-4</v>
      </c>
      <c r="F32" s="11">
        <v>160</v>
      </c>
      <c r="G32" s="12">
        <f t="shared" si="14"/>
        <v>4747.7103067613152</v>
      </c>
      <c r="H32" s="12">
        <f t="shared" si="3"/>
        <v>189.9084122704526</v>
      </c>
      <c r="I32" s="22">
        <f t="shared" si="4"/>
        <v>4420</v>
      </c>
      <c r="J32" s="20">
        <v>221</v>
      </c>
      <c r="K32" s="12">
        <f t="shared" si="7"/>
        <v>182979.65209182599</v>
      </c>
      <c r="P32" s="4">
        <v>2</v>
      </c>
      <c r="Q32" s="4">
        <v>6</v>
      </c>
    </row>
    <row r="33" spans="1:17" x14ac:dyDescent="0.25">
      <c r="A33" s="19">
        <f t="shared" si="12"/>
        <v>46467</v>
      </c>
      <c r="B33" s="11">
        <v>11</v>
      </c>
      <c r="C33" s="12">
        <f t="shared" si="15"/>
        <v>3537020.3479081742</v>
      </c>
      <c r="D33" s="11">
        <f t="shared" si="1"/>
        <v>5.0000000000000001E-3</v>
      </c>
      <c r="E33" s="11">
        <f t="shared" si="16"/>
        <v>1.3063038907587944E-4</v>
      </c>
      <c r="F33" s="11">
        <v>160</v>
      </c>
      <c r="G33" s="12">
        <f t="shared" si="14"/>
        <v>4435.6065044788538</v>
      </c>
      <c r="H33" s="12">
        <f>G33/25</f>
        <v>177.42426017915415</v>
      </c>
      <c r="I33" s="22">
        <f t="shared" si="4"/>
        <v>2480</v>
      </c>
      <c r="J33" s="20">
        <v>124</v>
      </c>
      <c r="K33" s="12">
        <f t="shared" si="7"/>
        <v>187727.36239858731</v>
      </c>
      <c r="P33" s="4">
        <v>2</v>
      </c>
      <c r="Q33" s="4">
        <v>6</v>
      </c>
    </row>
    <row r="34" spans="1:17" x14ac:dyDescent="0.25">
      <c r="A34" s="19">
        <f t="shared" si="12"/>
        <v>46474</v>
      </c>
      <c r="B34" s="11">
        <v>12</v>
      </c>
      <c r="C34" s="12">
        <f t="shared" ref="C34:C36" si="17">6200000-2480000-K33</f>
        <v>3532272.6376014128</v>
      </c>
      <c r="D34" s="11">
        <f t="shared" si="1"/>
        <v>5.0000000000000001E-3</v>
      </c>
      <c r="E34" s="11">
        <f t="shared" ref="E34:E36" si="18">(620+H33)/6200000</f>
        <v>1.2861681615792807E-4</v>
      </c>
      <c r="F34" s="11">
        <v>160</v>
      </c>
      <c r="G34" s="12">
        <f t="shared" si="14"/>
        <v>1453.7909134401939</v>
      </c>
      <c r="H34" s="12">
        <f t="shared" si="3"/>
        <v>58.151636537607757</v>
      </c>
      <c r="I34" s="22">
        <f t="shared" si="4"/>
        <v>1180</v>
      </c>
      <c r="J34" s="20">
        <v>59</v>
      </c>
      <c r="K34" s="12">
        <f t="shared" si="7"/>
        <v>192162.96890306615</v>
      </c>
      <c r="P34" s="4">
        <v>2</v>
      </c>
      <c r="Q34" s="4">
        <v>2</v>
      </c>
    </row>
    <row r="35" spans="1:17" x14ac:dyDescent="0.25">
      <c r="A35" s="19">
        <f t="shared" si="12"/>
        <v>46481</v>
      </c>
      <c r="B35" s="11">
        <v>13</v>
      </c>
      <c r="C35" s="12">
        <f t="shared" si="17"/>
        <v>3527837.0310969339</v>
      </c>
      <c r="D35" s="11">
        <f t="shared" si="1"/>
        <v>5.0000000000000001E-3</v>
      </c>
      <c r="E35" s="11">
        <f t="shared" si="18"/>
        <v>1.0937929621574318E-4</v>
      </c>
      <c r="F35" s="11">
        <v>160</v>
      </c>
      <c r="G35" s="12">
        <f t="shared" si="14"/>
        <v>1234.7914612007023</v>
      </c>
      <c r="H35" s="12">
        <f t="shared" si="3"/>
        <v>49.391658448028096</v>
      </c>
      <c r="I35" s="22">
        <f t="shared" si="4"/>
        <v>880</v>
      </c>
      <c r="J35" s="20">
        <v>44</v>
      </c>
      <c r="K35" s="12">
        <f t="shared" si="7"/>
        <v>193616.75981650635</v>
      </c>
      <c r="P35" s="4">
        <v>2</v>
      </c>
      <c r="Q35" s="4">
        <v>2</v>
      </c>
    </row>
    <row r="36" spans="1:17" x14ac:dyDescent="0.25">
      <c r="A36" s="19">
        <f t="shared" si="12"/>
        <v>46488</v>
      </c>
      <c r="B36" s="11">
        <v>14</v>
      </c>
      <c r="C36" s="12">
        <f t="shared" si="17"/>
        <v>3526383.2401834936</v>
      </c>
      <c r="D36" s="11">
        <f t="shared" si="1"/>
        <v>5.0000000000000001E-3</v>
      </c>
      <c r="E36" s="11">
        <f t="shared" si="18"/>
        <v>1.079663965238755E-4</v>
      </c>
      <c r="F36" s="11">
        <v>160</v>
      </c>
      <c r="G36" s="12">
        <f t="shared" si="14"/>
        <v>609.16942592767998</v>
      </c>
      <c r="H36" s="12">
        <f t="shared" si="3"/>
        <v>24.366777037107198</v>
      </c>
      <c r="I36" s="22">
        <f t="shared" si="4"/>
        <v>500</v>
      </c>
      <c r="J36" s="20">
        <v>25</v>
      </c>
      <c r="K36" s="12">
        <f t="shared" si="7"/>
        <v>194851.55127770707</v>
      </c>
      <c r="P36" s="4">
        <v>1</v>
      </c>
      <c r="Q36" s="4">
        <v>2</v>
      </c>
    </row>
    <row r="37" spans="1:17" x14ac:dyDescent="0.25">
      <c r="A37" s="19">
        <f t="shared" si="12"/>
        <v>46495</v>
      </c>
      <c r="B37" s="11">
        <v>15</v>
      </c>
      <c r="C37" s="12">
        <f t="shared" ref="C37" si="19">6200000-2480000-K36</f>
        <v>3525148.4487222931</v>
      </c>
      <c r="D37" s="11">
        <f t="shared" si="1"/>
        <v>5.0000000000000001E-3</v>
      </c>
      <c r="E37" s="11">
        <f t="shared" ref="E37" si="20">(620+H36)/6200000</f>
        <v>1.0393012532856568E-4</v>
      </c>
      <c r="F37" s="11">
        <v>160</v>
      </c>
      <c r="G37" s="12">
        <f t="shared" si="14"/>
        <v>293.09529606200545</v>
      </c>
      <c r="H37" s="12">
        <f t="shared" si="3"/>
        <v>11.723811842480218</v>
      </c>
      <c r="I37" s="22">
        <f t="shared" si="4"/>
        <v>480</v>
      </c>
      <c r="J37" s="20">
        <v>24</v>
      </c>
      <c r="K37" s="12">
        <f t="shared" si="7"/>
        <v>195460.72070363475</v>
      </c>
      <c r="P37" s="4">
        <v>1</v>
      </c>
      <c r="Q37" s="4">
        <v>1</v>
      </c>
    </row>
    <row r="38" spans="1:17" x14ac:dyDescent="0.25">
      <c r="A38" s="19">
        <f t="shared" si="12"/>
        <v>46502</v>
      </c>
      <c r="B38" s="11">
        <v>16</v>
      </c>
      <c r="C38" s="12">
        <f t="shared" ref="C38:C51" si="21">6200000-2480000-K37</f>
        <v>3524539.2792963651</v>
      </c>
      <c r="D38" s="11">
        <f t="shared" ref="D38:D51" si="22">0.005</f>
        <v>5.0000000000000001E-3</v>
      </c>
      <c r="E38" s="11">
        <f t="shared" ref="E38:E51" si="23">(620+H37)/6200000</f>
        <v>1.0189093739394842E-4</v>
      </c>
      <c r="F38" s="11">
        <v>160</v>
      </c>
      <c r="G38" s="12">
        <f t="shared" si="14"/>
        <v>287.29488883943839</v>
      </c>
      <c r="H38" s="12">
        <f t="shared" si="3"/>
        <v>11.491795553577536</v>
      </c>
      <c r="I38" s="22">
        <f t="shared" si="4"/>
        <v>320</v>
      </c>
      <c r="J38" s="20">
        <v>16</v>
      </c>
      <c r="K38" s="12">
        <f t="shared" si="7"/>
        <v>195753.81599969676</v>
      </c>
      <c r="P38" s="4">
        <v>1</v>
      </c>
      <c r="Q38" s="4">
        <v>1</v>
      </c>
    </row>
    <row r="39" spans="1:17" x14ac:dyDescent="0.25">
      <c r="A39" s="19">
        <f t="shared" si="12"/>
        <v>46509</v>
      </c>
      <c r="B39" s="11">
        <v>17</v>
      </c>
      <c r="C39" s="12">
        <f t="shared" si="21"/>
        <v>3524246.184000303</v>
      </c>
      <c r="D39" s="11">
        <f t="shared" si="22"/>
        <v>5.0000000000000001E-3</v>
      </c>
      <c r="E39" s="11">
        <f t="shared" si="23"/>
        <v>1.0185351541186734E-4</v>
      </c>
      <c r="F39" s="11">
        <v>160</v>
      </c>
      <c r="G39" s="12">
        <f t="shared" si="14"/>
        <v>287.16549041383161</v>
      </c>
      <c r="H39" s="12">
        <f t="shared" si="3"/>
        <v>11.486619616553265</v>
      </c>
      <c r="I39" s="22">
        <f t="shared" si="4"/>
        <v>160</v>
      </c>
      <c r="J39" s="20">
        <v>8</v>
      </c>
      <c r="K39" s="12">
        <f t="shared" si="7"/>
        <v>196041.1108885362</v>
      </c>
      <c r="P39" s="4">
        <v>1</v>
      </c>
      <c r="Q39" s="4">
        <v>1</v>
      </c>
    </row>
    <row r="40" spans="1:17" x14ac:dyDescent="0.25">
      <c r="A40" s="19">
        <f t="shared" si="12"/>
        <v>46516</v>
      </c>
      <c r="B40" s="11">
        <v>18</v>
      </c>
      <c r="C40" s="12">
        <f t="shared" si="21"/>
        <v>3523958.8891114639</v>
      </c>
      <c r="D40" s="11">
        <f t="shared" si="22"/>
        <v>5.0000000000000001E-3</v>
      </c>
      <c r="E40" s="11">
        <f t="shared" si="23"/>
        <v>1.0185268058331505E-4</v>
      </c>
      <c r="F40" s="11">
        <v>160</v>
      </c>
      <c r="G40" s="12">
        <f t="shared" si="14"/>
        <v>287.13972729712293</v>
      </c>
      <c r="H40" s="12">
        <f t="shared" si="3"/>
        <v>11.485589091884917</v>
      </c>
      <c r="I40" s="22">
        <f t="shared" si="4"/>
        <v>260</v>
      </c>
      <c r="J40" s="20">
        <v>13</v>
      </c>
      <c r="K40" s="12">
        <f t="shared" si="7"/>
        <v>196328.27637895005</v>
      </c>
      <c r="P40" s="4">
        <v>1</v>
      </c>
      <c r="Q40" s="4">
        <v>1</v>
      </c>
    </row>
    <row r="41" spans="1:17" x14ac:dyDescent="0.25">
      <c r="A41" s="19">
        <f t="shared" si="12"/>
        <v>46523</v>
      </c>
      <c r="B41" s="11">
        <v>19</v>
      </c>
      <c r="C41" s="12">
        <f t="shared" si="21"/>
        <v>3523671.7236210499</v>
      </c>
      <c r="D41" s="11">
        <f t="shared" si="22"/>
        <v>5.0000000000000001E-3</v>
      </c>
      <c r="E41" s="11">
        <f t="shared" si="23"/>
        <v>1.0185251436965886E-4</v>
      </c>
      <c r="F41" s="11">
        <v>160</v>
      </c>
      <c r="G41" s="12">
        <f t="shared" si="14"/>
        <v>287.11585989125888</v>
      </c>
      <c r="H41" s="12">
        <f t="shared" si="3"/>
        <v>11.484634395650355</v>
      </c>
      <c r="I41" s="22">
        <f t="shared" si="4"/>
        <v>180</v>
      </c>
      <c r="J41" s="20">
        <v>9</v>
      </c>
      <c r="K41" s="12">
        <f t="shared" si="7"/>
        <v>196615.41610624717</v>
      </c>
      <c r="P41" s="4">
        <v>1</v>
      </c>
      <c r="Q41" s="4">
        <v>1</v>
      </c>
    </row>
    <row r="42" spans="1:17" x14ac:dyDescent="0.25">
      <c r="A42" s="19">
        <f t="shared" si="12"/>
        <v>46530</v>
      </c>
      <c r="B42" s="11">
        <v>20</v>
      </c>
      <c r="C42" s="12">
        <f t="shared" si="21"/>
        <v>3523384.5838937527</v>
      </c>
      <c r="D42" s="11">
        <f t="shared" si="22"/>
        <v>5.0000000000000001E-3</v>
      </c>
      <c r="E42" s="11">
        <f t="shared" si="23"/>
        <v>1.0185236038639522E-4</v>
      </c>
      <c r="F42" s="11">
        <v>160</v>
      </c>
      <c r="G42" s="12">
        <f t="shared" si="14"/>
        <v>287.09202913489253</v>
      </c>
      <c r="H42" s="12">
        <f t="shared" si="3"/>
        <v>11.483681165395701</v>
      </c>
      <c r="I42" s="22">
        <f t="shared" si="4"/>
        <v>260</v>
      </c>
      <c r="J42" s="20">
        <v>13</v>
      </c>
      <c r="K42" s="12">
        <f t="shared" si="7"/>
        <v>196902.53196613843</v>
      </c>
      <c r="P42" s="4">
        <v>1</v>
      </c>
      <c r="Q42" s="4">
        <v>1</v>
      </c>
    </row>
    <row r="43" spans="1:17" x14ac:dyDescent="0.25">
      <c r="A43" s="19">
        <f t="shared" si="12"/>
        <v>46537</v>
      </c>
      <c r="B43" s="11">
        <v>21</v>
      </c>
      <c r="C43" s="12">
        <f t="shared" si="21"/>
        <v>3523097.4680338614</v>
      </c>
      <c r="D43" s="11">
        <f t="shared" si="22"/>
        <v>5.0000000000000001E-3</v>
      </c>
      <c r="E43" s="11">
        <f t="shared" si="23"/>
        <v>1.0185220663957996E-4</v>
      </c>
      <c r="F43" s="11">
        <v>160</v>
      </c>
      <c r="G43" s="12">
        <f t="shared" si="14"/>
        <v>287.06820106045262</v>
      </c>
      <c r="H43" s="12">
        <f t="shared" si="3"/>
        <v>11.482728042418104</v>
      </c>
      <c r="I43" s="22">
        <f t="shared" si="4"/>
        <v>380</v>
      </c>
      <c r="J43" s="20">
        <v>19</v>
      </c>
      <c r="K43" s="12">
        <f t="shared" si="7"/>
        <v>197189.62399527332</v>
      </c>
      <c r="P43" s="4">
        <v>1</v>
      </c>
      <c r="Q43" s="4">
        <v>1</v>
      </c>
    </row>
    <row r="44" spans="1:17" x14ac:dyDescent="0.25">
      <c r="A44" s="19">
        <f t="shared" si="12"/>
        <v>46544</v>
      </c>
      <c r="B44" s="11">
        <v>22</v>
      </c>
      <c r="C44" s="12">
        <f t="shared" si="21"/>
        <v>3522810.3760047266</v>
      </c>
      <c r="D44" s="11">
        <f t="shared" si="22"/>
        <v>5.0000000000000001E-3</v>
      </c>
      <c r="E44" s="11">
        <f t="shared" si="23"/>
        <v>1.0185205291006744E-4</v>
      </c>
      <c r="F44" s="11">
        <v>160</v>
      </c>
      <c r="G44" s="12">
        <f t="shared" si="14"/>
        <v>287.04437504717441</v>
      </c>
      <c r="H44" s="12">
        <f t="shared" si="3"/>
        <v>11.481775001886977</v>
      </c>
      <c r="I44" s="22">
        <f t="shared" si="4"/>
        <v>140</v>
      </c>
      <c r="J44" s="20">
        <v>7</v>
      </c>
      <c r="K44" s="12">
        <f t="shared" si="7"/>
        <v>197476.69219633378</v>
      </c>
      <c r="P44" s="4">
        <v>1</v>
      </c>
      <c r="Q44" s="4">
        <v>1</v>
      </c>
    </row>
    <row r="45" spans="1:17" x14ac:dyDescent="0.25">
      <c r="A45" s="19">
        <f t="shared" si="12"/>
        <v>46551</v>
      </c>
      <c r="B45" s="11">
        <v>23</v>
      </c>
      <c r="C45" s="12">
        <f t="shared" si="21"/>
        <v>3522523.3078036662</v>
      </c>
      <c r="D45" s="11">
        <f t="shared" si="22"/>
        <v>5.0000000000000001E-3</v>
      </c>
      <c r="E45" s="11">
        <f t="shared" si="23"/>
        <v>1.0185189919385273E-4</v>
      </c>
      <c r="F45" s="11">
        <v>160</v>
      </c>
      <c r="G45" s="12">
        <f t="shared" si="14"/>
        <v>287.02055108353255</v>
      </c>
      <c r="H45" s="12">
        <f t="shared" si="3"/>
        <v>11.480822043341302</v>
      </c>
      <c r="I45" s="22">
        <f t="shared" si="4"/>
        <v>320</v>
      </c>
      <c r="J45" s="20">
        <v>16</v>
      </c>
      <c r="K45" s="12">
        <f t="shared" si="7"/>
        <v>197763.73657138096</v>
      </c>
      <c r="P45" s="4">
        <v>1</v>
      </c>
      <c r="Q45" s="4">
        <v>1</v>
      </c>
    </row>
    <row r="46" spans="1:17" x14ac:dyDescent="0.25">
      <c r="A46" s="19">
        <f t="shared" si="12"/>
        <v>46558</v>
      </c>
      <c r="B46" s="11">
        <v>24</v>
      </c>
      <c r="C46" s="12">
        <f t="shared" si="21"/>
        <v>3522236.2634286191</v>
      </c>
      <c r="D46" s="11">
        <f t="shared" si="22"/>
        <v>5.0000000000000001E-3</v>
      </c>
      <c r="E46" s="11">
        <f t="shared" si="23"/>
        <v>1.0185174549086149E-4</v>
      </c>
      <c r="F46" s="11">
        <v>160</v>
      </c>
      <c r="G46" s="12">
        <f t="shared" si="14"/>
        <v>286.99672916913175</v>
      </c>
      <c r="H46" s="12">
        <f t="shared" si="3"/>
        <v>11.479869166765271</v>
      </c>
      <c r="I46" s="22">
        <f t="shared" si="4"/>
        <v>200</v>
      </c>
      <c r="J46" s="20">
        <v>10</v>
      </c>
      <c r="K46" s="12">
        <f t="shared" si="7"/>
        <v>198050.75712246448</v>
      </c>
      <c r="P46" s="4">
        <v>1</v>
      </c>
      <c r="Q46" s="4">
        <v>1</v>
      </c>
    </row>
    <row r="47" spans="1:17" x14ac:dyDescent="0.25">
      <c r="A47" s="19">
        <f t="shared" si="12"/>
        <v>46565</v>
      </c>
      <c r="B47" s="11">
        <v>25</v>
      </c>
      <c r="C47" s="12">
        <f t="shared" si="21"/>
        <v>3521949.2428775355</v>
      </c>
      <c r="D47" s="11">
        <f t="shared" si="22"/>
        <v>5.0000000000000001E-3</v>
      </c>
      <c r="E47" s="11">
        <f t="shared" si="23"/>
        <v>1.0185159180109118E-4</v>
      </c>
      <c r="F47" s="11">
        <v>160</v>
      </c>
      <c r="G47" s="12">
        <f t="shared" si="14"/>
        <v>286.97290930377989</v>
      </c>
      <c r="H47" s="12">
        <f t="shared" si="3"/>
        <v>11.478916372151195</v>
      </c>
      <c r="I47" s="22">
        <f t="shared" si="4"/>
        <v>200</v>
      </c>
      <c r="J47" s="20">
        <v>10</v>
      </c>
      <c r="K47" s="12">
        <f t="shared" si="7"/>
        <v>198337.75385163361</v>
      </c>
      <c r="P47" s="4">
        <v>1</v>
      </c>
      <c r="Q47" s="4">
        <v>1</v>
      </c>
    </row>
    <row r="48" spans="1:17" x14ac:dyDescent="0.25">
      <c r="A48" s="19">
        <f t="shared" si="12"/>
        <v>46572</v>
      </c>
      <c r="B48" s="11">
        <v>26</v>
      </c>
      <c r="C48" s="12">
        <f t="shared" si="21"/>
        <v>3521662.2461483665</v>
      </c>
      <c r="D48" s="11">
        <f t="shared" si="22"/>
        <v>5.0000000000000001E-3</v>
      </c>
      <c r="E48" s="11">
        <f t="shared" si="23"/>
        <v>1.0185143812454051E-4</v>
      </c>
      <c r="F48" s="11">
        <v>160</v>
      </c>
      <c r="G48" s="12">
        <f t="shared" si="14"/>
        <v>286.94909148728857</v>
      </c>
      <c r="H48" s="12">
        <f t="shared" si="3"/>
        <v>11.477963659491543</v>
      </c>
      <c r="I48" s="22">
        <f t="shared" si="4"/>
        <v>260</v>
      </c>
      <c r="J48" s="20">
        <v>13</v>
      </c>
      <c r="K48" s="12">
        <f t="shared" si="7"/>
        <v>198624.7267609374</v>
      </c>
      <c r="P48" s="4">
        <v>1</v>
      </c>
      <c r="Q48" s="4">
        <v>1</v>
      </c>
    </row>
    <row r="49" spans="1:17" x14ac:dyDescent="0.25">
      <c r="A49" s="19">
        <f t="shared" si="12"/>
        <v>46579</v>
      </c>
      <c r="B49" s="11">
        <v>27</v>
      </c>
      <c r="C49" s="12">
        <f t="shared" si="21"/>
        <v>3521375.2732390626</v>
      </c>
      <c r="D49" s="11">
        <f t="shared" si="22"/>
        <v>5.0000000000000001E-3</v>
      </c>
      <c r="E49" s="11">
        <f t="shared" si="23"/>
        <v>1.0185128446120832E-4</v>
      </c>
      <c r="F49" s="11">
        <v>160</v>
      </c>
      <c r="G49" s="12">
        <f t="shared" si="14"/>
        <v>286.92527571946954</v>
      </c>
      <c r="H49" s="12">
        <f t="shared" si="3"/>
        <v>11.477011028778781</v>
      </c>
      <c r="I49" s="22">
        <f t="shared" si="4"/>
        <v>260</v>
      </c>
      <c r="J49" s="20">
        <v>13</v>
      </c>
      <c r="K49" s="12">
        <f t="shared" si="7"/>
        <v>198911.6758524247</v>
      </c>
      <c r="P49" s="4">
        <v>1</v>
      </c>
      <c r="Q49" s="4">
        <v>1</v>
      </c>
    </row>
    <row r="50" spans="1:17" x14ac:dyDescent="0.25">
      <c r="A50" s="19">
        <f t="shared" si="12"/>
        <v>46586</v>
      </c>
      <c r="B50" s="11">
        <v>28</v>
      </c>
      <c r="C50" s="12">
        <f t="shared" si="21"/>
        <v>3521088.3241475755</v>
      </c>
      <c r="D50" s="11">
        <f t="shared" si="22"/>
        <v>5.0000000000000001E-3</v>
      </c>
      <c r="E50" s="11">
        <f t="shared" si="23"/>
        <v>1.0185113081109335E-4</v>
      </c>
      <c r="F50" s="11">
        <v>160</v>
      </c>
      <c r="G50" s="12">
        <f t="shared" si="14"/>
        <v>286.90146200013453</v>
      </c>
      <c r="H50" s="12">
        <f t="shared" si="3"/>
        <v>11.476058480005381</v>
      </c>
      <c r="I50" s="22">
        <f t="shared" si="4"/>
        <v>140</v>
      </c>
      <c r="J50" s="20">
        <v>7</v>
      </c>
      <c r="K50" s="12">
        <f t="shared" si="7"/>
        <v>199198.60112814416</v>
      </c>
      <c r="P50" s="4">
        <v>1</v>
      </c>
      <c r="Q50" s="4">
        <v>1</v>
      </c>
    </row>
    <row r="51" spans="1:17" x14ac:dyDescent="0.25">
      <c r="A51" s="19">
        <f t="shared" si="12"/>
        <v>46593</v>
      </c>
      <c r="B51" s="11">
        <v>29</v>
      </c>
      <c r="C51" s="12">
        <f t="shared" si="21"/>
        <v>3520801.3988718558</v>
      </c>
      <c r="D51" s="11">
        <f t="shared" si="22"/>
        <v>5.0000000000000001E-3</v>
      </c>
      <c r="E51" s="11">
        <f t="shared" si="23"/>
        <v>1.0185097717419441E-4</v>
      </c>
      <c r="F51" s="11">
        <v>160</v>
      </c>
      <c r="G51" s="12">
        <f t="shared" si="14"/>
        <v>286.87765032909527</v>
      </c>
      <c r="H51" s="12">
        <f t="shared" si="3"/>
        <v>11.475106013163812</v>
      </c>
      <c r="I51" s="22">
        <f t="shared" si="4"/>
        <v>120</v>
      </c>
      <c r="J51" s="20">
        <v>6</v>
      </c>
      <c r="K51" s="12">
        <f t="shared" si="7"/>
        <v>199485.50259014429</v>
      </c>
      <c r="P51" s="4">
        <v>1</v>
      </c>
      <c r="Q51" s="4">
        <v>1</v>
      </c>
    </row>
    <row r="52" spans="1:17" x14ac:dyDescent="0.25">
      <c r="B52" s="11"/>
      <c r="P52" s="4">
        <v>1</v>
      </c>
      <c r="Q52" s="4">
        <v>1</v>
      </c>
    </row>
    <row r="53" spans="1:17" x14ac:dyDescent="0.25">
      <c r="B53" s="11"/>
    </row>
    <row r="54" spans="1:17" x14ac:dyDescent="0.25">
      <c r="B54" s="11"/>
    </row>
    <row r="55" spans="1:17" x14ac:dyDescent="0.25">
      <c r="B55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3405-52C3-45BA-9BBE-ECD20971A747}">
  <dimension ref="A1:D54"/>
  <sheetViews>
    <sheetView workbookViewId="0">
      <selection activeCell="B1" sqref="B1:D1048576"/>
    </sheetView>
  </sheetViews>
  <sheetFormatPr defaultRowHeight="15" x14ac:dyDescent="0.25"/>
  <cols>
    <col min="1" max="1" width="7.85546875" style="19" customWidth="1"/>
    <col min="2" max="2" width="7.85546875" style="10" customWidth="1"/>
    <col min="3" max="3" width="15.42578125" style="12" customWidth="1"/>
    <col min="4" max="4" width="17.28515625" style="20" customWidth="1"/>
  </cols>
  <sheetData>
    <row r="1" spans="1:4" x14ac:dyDescent="0.25">
      <c r="A1" s="19" t="s">
        <v>18</v>
      </c>
      <c r="B1" s="11" t="s">
        <v>0</v>
      </c>
      <c r="C1" s="12" t="s">
        <v>22</v>
      </c>
      <c r="D1" s="20" t="s">
        <v>23</v>
      </c>
    </row>
    <row r="2" spans="1:4" x14ac:dyDescent="0.25">
      <c r="A2" s="19">
        <v>46257</v>
      </c>
      <c r="B2" s="11">
        <v>34</v>
      </c>
      <c r="C2" s="12">
        <v>9.92</v>
      </c>
      <c r="D2" s="20">
        <v>12</v>
      </c>
    </row>
    <row r="3" spans="1:4" x14ac:dyDescent="0.25">
      <c r="A3" s="19">
        <v>46264</v>
      </c>
      <c r="B3" s="11">
        <v>35</v>
      </c>
      <c r="C3" s="12">
        <v>10.078719999999999</v>
      </c>
      <c r="D3" s="20">
        <v>6</v>
      </c>
    </row>
    <row r="4" spans="1:4" x14ac:dyDescent="0.25">
      <c r="A4" s="19">
        <v>46271</v>
      </c>
      <c r="B4" s="11">
        <v>36</v>
      </c>
      <c r="C4" s="12">
        <v>10.080856269619199</v>
      </c>
      <c r="D4" s="20">
        <v>7</v>
      </c>
    </row>
    <row r="5" spans="1:4" x14ac:dyDescent="0.25">
      <c r="A5" s="19">
        <v>46278</v>
      </c>
      <c r="B5" s="11">
        <v>37</v>
      </c>
      <c r="C5" s="12">
        <v>20.160961489579826</v>
      </c>
      <c r="D5" s="20">
        <v>12</v>
      </c>
    </row>
    <row r="6" spans="1:4" x14ac:dyDescent="0.25">
      <c r="A6" s="19">
        <v>46285</v>
      </c>
      <c r="B6" s="11">
        <v>38</v>
      </c>
      <c r="C6" s="12">
        <v>20.482666152122562</v>
      </c>
      <c r="D6" s="20">
        <v>16</v>
      </c>
    </row>
    <row r="7" spans="1:4" x14ac:dyDescent="0.25">
      <c r="A7" s="19">
        <v>46292</v>
      </c>
      <c r="B7" s="11">
        <v>39</v>
      </c>
      <c r="C7" s="12">
        <v>20.08138438555341</v>
      </c>
      <c r="D7" s="20">
        <v>18</v>
      </c>
    </row>
    <row r="8" spans="1:4" x14ac:dyDescent="0.25">
      <c r="A8" s="19">
        <v>46299</v>
      </c>
      <c r="B8" s="11">
        <v>40</v>
      </c>
      <c r="C8" s="12">
        <v>19.247806931831288</v>
      </c>
      <c r="D8" s="20">
        <v>19</v>
      </c>
    </row>
    <row r="9" spans="1:4" x14ac:dyDescent="0.25">
      <c r="A9" s="19">
        <v>46306</v>
      </c>
      <c r="B9" s="11">
        <v>41</v>
      </c>
      <c r="C9" s="12">
        <v>18.40284695138795</v>
      </c>
      <c r="D9" s="20">
        <v>24</v>
      </c>
    </row>
    <row r="10" spans="1:4" x14ac:dyDescent="0.25">
      <c r="A10" s="19">
        <v>46313</v>
      </c>
      <c r="B10" s="11">
        <v>42</v>
      </c>
      <c r="C10" s="12">
        <v>17.559780830369572</v>
      </c>
      <c r="D10" s="20">
        <v>24</v>
      </c>
    </row>
    <row r="11" spans="1:4" x14ac:dyDescent="0.25">
      <c r="A11" s="19">
        <v>46320</v>
      </c>
      <c r="B11" s="11">
        <v>43</v>
      </c>
      <c r="C11" s="12">
        <v>33.43800235706145</v>
      </c>
      <c r="D11" s="20">
        <v>24</v>
      </c>
    </row>
    <row r="12" spans="1:4" x14ac:dyDescent="0.25">
      <c r="A12" s="19">
        <v>46327</v>
      </c>
      <c r="B12" s="11">
        <v>44</v>
      </c>
      <c r="C12" s="12">
        <v>32.595002686709655</v>
      </c>
      <c r="D12" s="20">
        <v>25</v>
      </c>
    </row>
    <row r="13" spans="1:4" x14ac:dyDescent="0.25">
      <c r="A13" s="19">
        <v>46334</v>
      </c>
      <c r="B13" s="11">
        <v>45</v>
      </c>
      <c r="C13" s="12">
        <v>30.876677353675642</v>
      </c>
      <c r="D13" s="20">
        <v>28</v>
      </c>
    </row>
    <row r="14" spans="1:4" x14ac:dyDescent="0.25">
      <c r="A14" s="19">
        <v>46341</v>
      </c>
      <c r="B14" s="11">
        <v>46</v>
      </c>
      <c r="C14" s="12">
        <v>29.123657825202258</v>
      </c>
      <c r="D14" s="20">
        <v>37</v>
      </c>
    </row>
    <row r="15" spans="1:4" x14ac:dyDescent="0.25">
      <c r="A15" s="19">
        <v>46348</v>
      </c>
      <c r="B15" s="11">
        <v>47</v>
      </c>
      <c r="C15" s="12">
        <v>27.378289584381577</v>
      </c>
      <c r="D15" s="20">
        <v>39</v>
      </c>
    </row>
    <row r="16" spans="1:4" x14ac:dyDescent="0.25">
      <c r="A16" s="19">
        <v>46355</v>
      </c>
      <c r="B16" s="11">
        <v>48</v>
      </c>
      <c r="C16" s="12">
        <v>52.942329764520764</v>
      </c>
      <c r="D16" s="20">
        <v>57</v>
      </c>
    </row>
    <row r="17" spans="1:4" x14ac:dyDescent="0.25">
      <c r="A17" s="19">
        <v>46362</v>
      </c>
      <c r="B17" s="11">
        <v>49</v>
      </c>
      <c r="C17" s="12">
        <v>53.30070490593657</v>
      </c>
      <c r="D17" s="20">
        <v>86</v>
      </c>
    </row>
    <row r="18" spans="1:4" x14ac:dyDescent="0.25">
      <c r="A18" s="19">
        <v>46369</v>
      </c>
      <c r="B18" s="11">
        <v>50</v>
      </c>
      <c r="C18" s="12">
        <v>104.89773455877224</v>
      </c>
      <c r="D18" s="20">
        <v>118</v>
      </c>
    </row>
    <row r="19" spans="1:4" x14ac:dyDescent="0.25">
      <c r="A19" s="19">
        <v>46376</v>
      </c>
      <c r="B19" s="11">
        <v>51</v>
      </c>
      <c r="C19" s="12">
        <v>225.26560778200653</v>
      </c>
      <c r="D19" s="20">
        <v>261</v>
      </c>
    </row>
    <row r="20" spans="1:4" x14ac:dyDescent="0.25">
      <c r="A20" s="19">
        <v>46383</v>
      </c>
      <c r="B20" s="11">
        <v>52</v>
      </c>
      <c r="C20" s="12">
        <v>850.78355437163805</v>
      </c>
      <c r="D20" s="20">
        <v>809</v>
      </c>
    </row>
    <row r="21" spans="1:4" x14ac:dyDescent="0.25">
      <c r="A21" s="19">
        <v>46390</v>
      </c>
      <c r="B21" s="11">
        <v>53</v>
      </c>
      <c r="C21" s="12">
        <v>899.1807660241102</v>
      </c>
      <c r="D21" s="20">
        <v>941</v>
      </c>
    </row>
    <row r="22" spans="1:4" x14ac:dyDescent="0.25">
      <c r="A22" s="19">
        <v>46397</v>
      </c>
      <c r="B22" s="11">
        <v>1</v>
      </c>
      <c r="C22" s="12">
        <v>692.57416439726092</v>
      </c>
      <c r="D22" s="20">
        <v>522</v>
      </c>
    </row>
    <row r="23" spans="1:4" x14ac:dyDescent="0.25">
      <c r="A23" s="19">
        <v>46404</v>
      </c>
      <c r="B23" s="11">
        <v>2</v>
      </c>
      <c r="C23" s="12">
        <v>594.73004061671406</v>
      </c>
      <c r="D23" s="20">
        <v>523</v>
      </c>
    </row>
    <row r="24" spans="1:4" x14ac:dyDescent="0.25">
      <c r="A24" s="19">
        <v>46411</v>
      </c>
      <c r="B24" s="11">
        <v>3</v>
      </c>
      <c r="C24" s="12">
        <v>547.79138070105489</v>
      </c>
      <c r="D24" s="20">
        <v>454</v>
      </c>
    </row>
    <row r="25" spans="1:4" x14ac:dyDescent="0.25">
      <c r="A25" s="19">
        <v>46418</v>
      </c>
      <c r="B25" s="11">
        <v>4</v>
      </c>
      <c r="C25" s="12">
        <v>524.47327578921215</v>
      </c>
      <c r="D25" s="20">
        <v>437</v>
      </c>
    </row>
    <row r="26" spans="1:4" x14ac:dyDescent="0.25">
      <c r="A26" s="19">
        <v>46425</v>
      </c>
      <c r="B26" s="11">
        <v>5</v>
      </c>
      <c r="C26" s="12">
        <v>512.05928344166887</v>
      </c>
      <c r="D26" s="20">
        <v>505</v>
      </c>
    </row>
    <row r="27" spans="1:4" x14ac:dyDescent="0.25">
      <c r="A27" s="19">
        <v>46432</v>
      </c>
      <c r="B27" s="11">
        <v>6</v>
      </c>
      <c r="C27" s="12">
        <v>504.66636255316109</v>
      </c>
      <c r="D27" s="20">
        <v>580</v>
      </c>
    </row>
    <row r="28" spans="1:4" x14ac:dyDescent="0.25">
      <c r="A28" s="19">
        <v>46439</v>
      </c>
      <c r="B28" s="11">
        <v>7</v>
      </c>
      <c r="C28" s="12">
        <v>499.58721601117168</v>
      </c>
      <c r="D28" s="20">
        <v>441</v>
      </c>
    </row>
    <row r="29" spans="1:4" x14ac:dyDescent="0.25">
      <c r="A29" s="19">
        <v>46446</v>
      </c>
      <c r="B29" s="11">
        <v>8</v>
      </c>
      <c r="C29" s="12">
        <v>495.58127888352578</v>
      </c>
      <c r="D29" s="20">
        <v>305</v>
      </c>
    </row>
    <row r="30" spans="1:4" x14ac:dyDescent="0.25">
      <c r="A30" s="19">
        <v>46453</v>
      </c>
      <c r="B30" s="11">
        <v>9</v>
      </c>
      <c r="C30" s="12">
        <v>246.04106976146332</v>
      </c>
      <c r="D30" s="20">
        <v>250</v>
      </c>
    </row>
    <row r="31" spans="1:4" x14ac:dyDescent="0.25">
      <c r="A31" s="19">
        <v>46460</v>
      </c>
      <c r="B31" s="11">
        <v>10</v>
      </c>
      <c r="C31" s="12">
        <v>190.34050387988339</v>
      </c>
      <c r="D31" s="20">
        <v>221</v>
      </c>
    </row>
    <row r="32" spans="1:4" x14ac:dyDescent="0.25">
      <c r="A32" s="19">
        <v>46467</v>
      </c>
      <c r="B32" s="11">
        <v>11</v>
      </c>
      <c r="C32" s="12">
        <v>177.7897921912332</v>
      </c>
      <c r="D32" s="20">
        <v>124</v>
      </c>
    </row>
    <row r="33" spans="1:4" x14ac:dyDescent="0.25">
      <c r="A33" s="19">
        <v>46474</v>
      </c>
      <c r="B33" s="11">
        <v>12</v>
      </c>
      <c r="C33" s="12">
        <v>58.267008000716174</v>
      </c>
      <c r="D33" s="20">
        <v>59</v>
      </c>
    </row>
    <row r="34" spans="1:4" x14ac:dyDescent="0.25">
      <c r="A34" s="19">
        <v>46481</v>
      </c>
      <c r="B34" s="11">
        <v>13</v>
      </c>
      <c r="C34" s="12">
        <v>49.475357498503882</v>
      </c>
      <c r="D34" s="20">
        <v>44</v>
      </c>
    </row>
    <row r="35" spans="1:4" x14ac:dyDescent="0.25">
      <c r="A35" s="19">
        <v>46488</v>
      </c>
      <c r="B35" s="11">
        <v>14</v>
      </c>
      <c r="C35" s="12">
        <v>24.406963986846499</v>
      </c>
      <c r="D35" s="20">
        <v>25</v>
      </c>
    </row>
    <row r="36" spans="1:4" x14ac:dyDescent="0.25">
      <c r="A36" s="19">
        <v>46495</v>
      </c>
      <c r="B36" s="11">
        <v>15</v>
      </c>
      <c r="C36" s="12">
        <v>11.742410797455058</v>
      </c>
      <c r="D36" s="20">
        <v>24</v>
      </c>
    </row>
    <row r="37" spans="1:4" x14ac:dyDescent="0.25">
      <c r="A37" s="19">
        <v>46502</v>
      </c>
      <c r="B37" s="11">
        <v>16</v>
      </c>
      <c r="C37" s="12">
        <v>11.509647239321783</v>
      </c>
      <c r="D37" s="20">
        <v>16</v>
      </c>
    </row>
    <row r="38" spans="1:4" x14ac:dyDescent="0.25">
      <c r="A38" s="19">
        <v>46509</v>
      </c>
      <c r="B38" s="11">
        <v>17</v>
      </c>
      <c r="C38" s="12">
        <v>11.504449713312569</v>
      </c>
      <c r="D38" s="20">
        <v>8</v>
      </c>
    </row>
    <row r="39" spans="1:4" x14ac:dyDescent="0.25">
      <c r="A39" s="19">
        <v>46516</v>
      </c>
      <c r="B39" s="11">
        <v>18</v>
      </c>
      <c r="C39" s="12">
        <v>11.503417170799709</v>
      </c>
      <c r="D39" s="20">
        <v>13</v>
      </c>
    </row>
    <row r="40" spans="1:4" x14ac:dyDescent="0.25">
      <c r="A40" s="19">
        <v>46523</v>
      </c>
      <c r="B40" s="11">
        <v>19</v>
      </c>
      <c r="C40" s="12">
        <v>11.502460929947693</v>
      </c>
      <c r="D40" s="20">
        <v>9</v>
      </c>
    </row>
    <row r="41" spans="1:4" x14ac:dyDescent="0.25">
      <c r="A41" s="19">
        <v>46530</v>
      </c>
      <c r="B41" s="11">
        <v>20</v>
      </c>
      <c r="C41" s="12">
        <v>11.501506165973389</v>
      </c>
      <c r="D41" s="20">
        <v>13</v>
      </c>
    </row>
    <row r="42" spans="1:4" x14ac:dyDescent="0.25">
      <c r="A42" s="19">
        <v>46537</v>
      </c>
      <c r="B42" s="11">
        <v>21</v>
      </c>
      <c r="C42" s="12">
        <v>11.500551509652274</v>
      </c>
      <c r="D42" s="20">
        <v>19</v>
      </c>
    </row>
    <row r="43" spans="1:4" x14ac:dyDescent="0.25">
      <c r="A43" s="19">
        <v>46544</v>
      </c>
      <c r="B43" s="11">
        <v>22</v>
      </c>
      <c r="C43" s="12">
        <v>11.499596935923542</v>
      </c>
      <c r="D43" s="20">
        <v>7</v>
      </c>
    </row>
    <row r="44" spans="1:4" x14ac:dyDescent="0.25">
      <c r="A44" s="19">
        <v>46551</v>
      </c>
      <c r="B44" s="11">
        <v>23</v>
      </c>
      <c r="C44" s="12">
        <v>11.498642444321284</v>
      </c>
      <c r="D44" s="20">
        <v>16</v>
      </c>
    </row>
    <row r="45" spans="1:4" x14ac:dyDescent="0.25">
      <c r="A45" s="19">
        <v>46558</v>
      </c>
      <c r="B45" s="11">
        <v>24</v>
      </c>
      <c r="C45" s="12">
        <v>11.497688034829558</v>
      </c>
      <c r="D45" s="20">
        <v>10</v>
      </c>
    </row>
    <row r="46" spans="1:4" x14ac:dyDescent="0.25">
      <c r="A46" s="19">
        <v>46565</v>
      </c>
      <c r="B46" s="11">
        <v>25</v>
      </c>
      <c r="C46" s="12">
        <v>11.496733707440667</v>
      </c>
      <c r="D46" s="20">
        <v>10</v>
      </c>
    </row>
    <row r="47" spans="1:4" x14ac:dyDescent="0.25">
      <c r="A47" s="19">
        <v>46572</v>
      </c>
      <c r="B47" s="11">
        <v>26</v>
      </c>
      <c r="C47" s="12">
        <v>11.495779462147061</v>
      </c>
      <c r="D47" s="20">
        <v>13</v>
      </c>
    </row>
    <row r="48" spans="1:4" x14ac:dyDescent="0.25">
      <c r="A48" s="19">
        <v>46579</v>
      </c>
      <c r="B48" s="11">
        <v>27</v>
      </c>
      <c r="C48" s="12">
        <v>11.494825298941198</v>
      </c>
      <c r="D48" s="20">
        <v>13</v>
      </c>
    </row>
    <row r="49" spans="1:4" x14ac:dyDescent="0.25">
      <c r="A49" s="19">
        <v>46586</v>
      </c>
      <c r="B49" s="11">
        <v>28</v>
      </c>
      <c r="C49" s="12">
        <v>11.493871217815531</v>
      </c>
      <c r="D49" s="20">
        <v>7</v>
      </c>
    </row>
    <row r="50" spans="1:4" x14ac:dyDescent="0.25">
      <c r="A50" s="19">
        <v>46593</v>
      </c>
      <c r="B50" s="11">
        <v>29</v>
      </c>
      <c r="C50" s="12">
        <v>11.492917218762518</v>
      </c>
      <c r="D50" s="20">
        <v>6</v>
      </c>
    </row>
    <row r="51" spans="1:4" x14ac:dyDescent="0.25">
      <c r="B51" s="11"/>
    </row>
    <row r="52" spans="1:4" x14ac:dyDescent="0.25">
      <c r="B52" s="11"/>
    </row>
    <row r="53" spans="1:4" x14ac:dyDescent="0.25">
      <c r="B53" s="11"/>
    </row>
    <row r="54" spans="1:4" x14ac:dyDescent="0.25">
      <c r="B5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E633-F0F9-4115-84E2-5A25711A85F4}">
  <dimension ref="A1:D55"/>
  <sheetViews>
    <sheetView topLeftCell="A16" workbookViewId="0">
      <selection activeCell="D28" sqref="D28"/>
    </sheetView>
  </sheetViews>
  <sheetFormatPr defaultRowHeight="15" x14ac:dyDescent="0.25"/>
  <cols>
    <col min="1" max="1" width="7.85546875" style="19" customWidth="1"/>
    <col min="2" max="2" width="7.85546875" style="10" customWidth="1"/>
    <col min="3" max="3" width="12.7109375" customWidth="1"/>
  </cols>
  <sheetData>
    <row r="1" spans="1:4" x14ac:dyDescent="0.25">
      <c r="A1" s="19" t="s">
        <v>18</v>
      </c>
      <c r="B1" s="11" t="s">
        <v>0</v>
      </c>
      <c r="C1" s="12" t="s">
        <v>15</v>
      </c>
      <c r="D1" s="20" t="s">
        <v>23</v>
      </c>
    </row>
    <row r="2" spans="1:4" x14ac:dyDescent="0.25">
      <c r="A2" s="19">
        <f t="shared" ref="A2:A21" si="0">A3-7</f>
        <v>46250</v>
      </c>
      <c r="B2" s="11">
        <v>34</v>
      </c>
      <c r="C2" s="12">
        <v>9.92</v>
      </c>
      <c r="D2" s="20">
        <v>12</v>
      </c>
    </row>
    <row r="3" spans="1:4" x14ac:dyDescent="0.25">
      <c r="A3" s="19">
        <f t="shared" si="0"/>
        <v>46257</v>
      </c>
      <c r="B3" s="11">
        <v>35</v>
      </c>
      <c r="C3" s="12">
        <v>10.078719999999999</v>
      </c>
      <c r="D3" s="20">
        <v>6</v>
      </c>
    </row>
    <row r="4" spans="1:4" x14ac:dyDescent="0.25">
      <c r="A4" s="19">
        <f t="shared" si="0"/>
        <v>46264</v>
      </c>
      <c r="B4" s="11">
        <v>36</v>
      </c>
      <c r="C4" s="12">
        <v>10.080856269619199</v>
      </c>
      <c r="D4" s="20">
        <v>7</v>
      </c>
    </row>
    <row r="5" spans="1:4" x14ac:dyDescent="0.25">
      <c r="A5" s="19">
        <f t="shared" si="0"/>
        <v>46271</v>
      </c>
      <c r="B5" s="11">
        <v>37</v>
      </c>
      <c r="C5" s="12">
        <v>20.160961489579826</v>
      </c>
      <c r="D5" s="20">
        <v>12</v>
      </c>
    </row>
    <row r="6" spans="1:4" x14ac:dyDescent="0.25">
      <c r="A6" s="19">
        <f t="shared" si="0"/>
        <v>46278</v>
      </c>
      <c r="B6" s="11">
        <v>38</v>
      </c>
      <c r="C6" s="12">
        <v>20.482666152122562</v>
      </c>
      <c r="D6" s="20">
        <v>16</v>
      </c>
    </row>
    <row r="7" spans="1:4" x14ac:dyDescent="0.25">
      <c r="A7" s="19">
        <f t="shared" si="0"/>
        <v>46285</v>
      </c>
      <c r="B7" s="11">
        <v>39</v>
      </c>
      <c r="C7" s="12">
        <v>20.30683428403896</v>
      </c>
      <c r="D7" s="20">
        <v>18</v>
      </c>
    </row>
    <row r="8" spans="1:4" x14ac:dyDescent="0.25">
      <c r="A8" s="19">
        <f t="shared" si="0"/>
        <v>46292</v>
      </c>
      <c r="B8" s="11">
        <v>40</v>
      </c>
      <c r="C8" s="12">
        <v>19.930750424421788</v>
      </c>
      <c r="D8" s="20">
        <v>19</v>
      </c>
    </row>
    <row r="9" spans="1:4" x14ac:dyDescent="0.25">
      <c r="A9" s="19">
        <f t="shared" si="0"/>
        <v>46299</v>
      </c>
      <c r="B9" s="11">
        <v>41</v>
      </c>
      <c r="C9" s="12">
        <v>19.548767227079555</v>
      </c>
      <c r="D9" s="20">
        <v>24</v>
      </c>
    </row>
    <row r="10" spans="1:4" x14ac:dyDescent="0.25">
      <c r="A10" s="19">
        <f t="shared" si="0"/>
        <v>46306</v>
      </c>
      <c r="B10" s="11">
        <v>42</v>
      </c>
      <c r="C10" s="12">
        <v>19.167073483559683</v>
      </c>
      <c r="D10" s="20">
        <v>24</v>
      </c>
    </row>
    <row r="11" spans="1:4" x14ac:dyDescent="0.25">
      <c r="A11" s="19">
        <f t="shared" si="0"/>
        <v>46313</v>
      </c>
      <c r="B11" s="11">
        <v>43</v>
      </c>
      <c r="C11" s="12">
        <v>18.785861760117779</v>
      </c>
      <c r="D11" s="20">
        <v>24</v>
      </c>
    </row>
    <row r="12" spans="1:4" x14ac:dyDescent="0.25">
      <c r="A12" s="19">
        <f t="shared" si="0"/>
        <v>46320</v>
      </c>
      <c r="B12" s="11">
        <v>44</v>
      </c>
      <c r="C12" s="12">
        <v>36.810274044883251</v>
      </c>
      <c r="D12" s="20">
        <v>25</v>
      </c>
    </row>
    <row r="13" spans="1:4" x14ac:dyDescent="0.25">
      <c r="A13" s="19">
        <f t="shared" si="0"/>
        <v>46327</v>
      </c>
      <c r="B13" s="11">
        <v>45</v>
      </c>
      <c r="C13" s="12">
        <v>37.089107911356201</v>
      </c>
      <c r="D13" s="20">
        <v>28</v>
      </c>
    </row>
    <row r="14" spans="1:4" x14ac:dyDescent="0.25">
      <c r="A14" s="19">
        <f t="shared" si="0"/>
        <v>46334</v>
      </c>
      <c r="B14" s="11">
        <v>46</v>
      </c>
      <c r="C14" s="12">
        <v>36.341644627360722</v>
      </c>
      <c r="D14" s="20">
        <v>37</v>
      </c>
    </row>
    <row r="15" spans="1:4" x14ac:dyDescent="0.25">
      <c r="A15" s="19">
        <f t="shared" si="0"/>
        <v>46341</v>
      </c>
      <c r="B15" s="11">
        <v>47</v>
      </c>
      <c r="C15" s="12">
        <v>35.537916984127577</v>
      </c>
      <c r="D15" s="20">
        <v>39</v>
      </c>
    </row>
    <row r="16" spans="1:4" x14ac:dyDescent="0.25">
      <c r="A16" s="19">
        <f t="shared" si="0"/>
        <v>46348</v>
      </c>
      <c r="B16" s="11">
        <v>48</v>
      </c>
      <c r="C16" s="12">
        <v>70.221321979807541</v>
      </c>
      <c r="D16" s="20">
        <v>57</v>
      </c>
    </row>
    <row r="17" spans="1:4" x14ac:dyDescent="0.25">
      <c r="A17" s="19">
        <f t="shared" si="0"/>
        <v>46355</v>
      </c>
      <c r="B17" s="11">
        <v>49</v>
      </c>
      <c r="C17" s="12">
        <v>73.128818523882288</v>
      </c>
      <c r="D17" s="20">
        <v>86</v>
      </c>
    </row>
    <row r="18" spans="1:4" x14ac:dyDescent="0.25">
      <c r="A18" s="19">
        <f t="shared" si="0"/>
        <v>46362</v>
      </c>
      <c r="B18" s="11">
        <v>50</v>
      </c>
      <c r="C18" s="12">
        <v>145.93628707790185</v>
      </c>
      <c r="D18" s="20">
        <v>118</v>
      </c>
    </row>
    <row r="19" spans="1:4" x14ac:dyDescent="0.25">
      <c r="A19" s="19">
        <f t="shared" si="0"/>
        <v>46369</v>
      </c>
      <c r="B19" s="11">
        <v>51</v>
      </c>
      <c r="C19" s="12">
        <v>241.35584851900893</v>
      </c>
      <c r="D19" s="20">
        <v>261</v>
      </c>
    </row>
    <row r="20" spans="1:4" x14ac:dyDescent="0.25">
      <c r="A20" s="19">
        <f t="shared" si="0"/>
        <v>46376</v>
      </c>
      <c r="B20" s="11">
        <v>52</v>
      </c>
      <c r="C20" s="12">
        <v>811.85634431630854</v>
      </c>
      <c r="D20" s="20">
        <v>809</v>
      </c>
    </row>
    <row r="21" spans="1:4" x14ac:dyDescent="0.25">
      <c r="A21" s="19">
        <f t="shared" si="0"/>
        <v>46383</v>
      </c>
      <c r="B21" s="11">
        <v>53</v>
      </c>
      <c r="C21" s="12">
        <v>984.07961155884584</v>
      </c>
      <c r="D21" s="20">
        <v>941</v>
      </c>
    </row>
    <row r="22" spans="1:4" x14ac:dyDescent="0.25">
      <c r="A22" s="19">
        <v>46390</v>
      </c>
      <c r="B22" s="11">
        <v>1</v>
      </c>
      <c r="C22" s="12">
        <v>730.93007459909359</v>
      </c>
      <c r="D22" s="20">
        <v>522</v>
      </c>
    </row>
    <row r="23" spans="1:4" x14ac:dyDescent="0.25">
      <c r="A23" s="19">
        <f>7+A22</f>
        <v>46397</v>
      </c>
      <c r="B23" s="11">
        <v>2</v>
      </c>
      <c r="C23" s="12">
        <v>611.46064224339557</v>
      </c>
      <c r="D23" s="20">
        <v>523</v>
      </c>
    </row>
    <row r="24" spans="1:4" x14ac:dyDescent="0.25">
      <c r="A24" s="19">
        <f t="shared" ref="A24:A50" si="1">7+A23</f>
        <v>46404</v>
      </c>
      <c r="B24" s="11">
        <v>3</v>
      </c>
      <c r="C24" s="12">
        <v>554.59870904978879</v>
      </c>
      <c r="D24" s="20">
        <v>454</v>
      </c>
    </row>
    <row r="25" spans="1:4" x14ac:dyDescent="0.25">
      <c r="A25" s="19">
        <f t="shared" si="1"/>
        <v>46411</v>
      </c>
      <c r="B25" s="11">
        <v>4</v>
      </c>
      <c r="C25" s="12">
        <v>526.76628892584279</v>
      </c>
      <c r="D25" s="20">
        <v>437</v>
      </c>
    </row>
    <row r="26" spans="1:4" x14ac:dyDescent="0.25">
      <c r="A26" s="19">
        <f t="shared" si="1"/>
        <v>46418</v>
      </c>
      <c r="B26" s="11">
        <v>5</v>
      </c>
      <c r="C26" s="12">
        <v>512.31489228162593</v>
      </c>
      <c r="D26" s="20">
        <v>505</v>
      </c>
    </row>
    <row r="27" spans="1:4" x14ac:dyDescent="0.25">
      <c r="A27" s="19">
        <f t="shared" si="1"/>
        <v>46425</v>
      </c>
      <c r="B27" s="11">
        <v>6</v>
      </c>
      <c r="C27" s="12">
        <v>504.0116495814342</v>
      </c>
      <c r="D27" s="20">
        <v>580</v>
      </c>
    </row>
    <row r="28" spans="1:4" x14ac:dyDescent="0.25">
      <c r="A28" s="19">
        <f t="shared" si="1"/>
        <v>46432</v>
      </c>
      <c r="B28" s="11">
        <v>7</v>
      </c>
      <c r="C28" s="12">
        <v>498.53247118948099</v>
      </c>
      <c r="D28" s="20">
        <v>441</v>
      </c>
    </row>
    <row r="29" spans="1:4" x14ac:dyDescent="0.25">
      <c r="A29" s="19">
        <f t="shared" si="1"/>
        <v>46439</v>
      </c>
      <c r="B29" s="11">
        <v>8</v>
      </c>
      <c r="C29" s="12">
        <v>494.35647625594271</v>
      </c>
      <c r="D29" s="20">
        <v>305</v>
      </c>
    </row>
    <row r="30" spans="1:4" x14ac:dyDescent="0.25">
      <c r="A30" s="19">
        <f t="shared" si="1"/>
        <v>46446</v>
      </c>
      <c r="B30" s="11">
        <v>9</v>
      </c>
      <c r="C30" s="12">
        <v>245.39521291241326</v>
      </c>
      <c r="D30" s="20">
        <v>250</v>
      </c>
    </row>
    <row r="31" spans="1:4" x14ac:dyDescent="0.25">
      <c r="A31" s="19">
        <f t="shared" si="1"/>
        <v>46453</v>
      </c>
      <c r="B31" s="11">
        <v>10</v>
      </c>
      <c r="C31" s="12">
        <v>189.9084122704526</v>
      </c>
      <c r="D31" s="20">
        <v>221</v>
      </c>
    </row>
    <row r="32" spans="1:4" x14ac:dyDescent="0.25">
      <c r="A32" s="19">
        <f t="shared" si="1"/>
        <v>46460</v>
      </c>
      <c r="B32" s="11">
        <v>11</v>
      </c>
      <c r="C32" s="12">
        <v>147.85355014929516</v>
      </c>
      <c r="D32" s="20">
        <v>124</v>
      </c>
    </row>
    <row r="33" spans="1:4" x14ac:dyDescent="0.25">
      <c r="A33" s="19">
        <f t="shared" si="1"/>
        <v>46467</v>
      </c>
      <c r="B33" s="11">
        <v>12</v>
      </c>
      <c r="C33" s="12">
        <v>55.995212074889494</v>
      </c>
      <c r="D33" s="20">
        <v>59</v>
      </c>
    </row>
    <row r="34" spans="1:4" x14ac:dyDescent="0.25">
      <c r="A34" s="19">
        <f t="shared" si="1"/>
        <v>46474</v>
      </c>
      <c r="B34" s="11">
        <v>13</v>
      </c>
      <c r="C34" s="12">
        <v>49.244917335988987</v>
      </c>
      <c r="D34" s="20">
        <v>44</v>
      </c>
    </row>
    <row r="35" spans="1:4" x14ac:dyDescent="0.25">
      <c r="A35" s="19">
        <f t="shared" si="1"/>
        <v>46481</v>
      </c>
      <c r="B35" s="11">
        <v>14</v>
      </c>
      <c r="C35" s="12">
        <v>24.366915000352396</v>
      </c>
      <c r="D35" s="20">
        <v>25</v>
      </c>
    </row>
    <row r="36" spans="1:4" x14ac:dyDescent="0.25">
      <c r="A36" s="19">
        <f t="shared" si="1"/>
        <v>46488</v>
      </c>
      <c r="B36" s="11">
        <v>15</v>
      </c>
      <c r="C36" s="12">
        <v>11.726464477903345</v>
      </c>
      <c r="D36" s="20">
        <v>24</v>
      </c>
    </row>
    <row r="37" spans="1:4" x14ac:dyDescent="0.25">
      <c r="A37" s="19">
        <f t="shared" si="1"/>
        <v>46495</v>
      </c>
      <c r="B37" s="11">
        <v>16</v>
      </c>
      <c r="C37" s="12">
        <v>11.494441935035548</v>
      </c>
      <c r="D37" s="20">
        <v>16</v>
      </c>
    </row>
    <row r="38" spans="1:4" x14ac:dyDescent="0.25">
      <c r="A38" s="19">
        <f t="shared" si="1"/>
        <v>46502</v>
      </c>
      <c r="B38" s="11">
        <v>17</v>
      </c>
      <c r="C38" s="12">
        <v>11.489264709847445</v>
      </c>
      <c r="D38" s="20">
        <v>8</v>
      </c>
    </row>
    <row r="39" spans="1:4" x14ac:dyDescent="0.25">
      <c r="A39" s="19">
        <f t="shared" si="1"/>
        <v>46509</v>
      </c>
      <c r="B39" s="11">
        <v>18</v>
      </c>
      <c r="C39" s="12">
        <v>11.488233920901109</v>
      </c>
      <c r="D39" s="20">
        <v>13</v>
      </c>
    </row>
    <row r="40" spans="1:4" x14ac:dyDescent="0.25">
      <c r="A40" s="19">
        <f t="shared" si="1"/>
        <v>46516</v>
      </c>
      <c r="B40" s="11">
        <v>19</v>
      </c>
      <c r="C40" s="12">
        <v>11.487278996172709</v>
      </c>
      <c r="D40" s="20">
        <v>9</v>
      </c>
    </row>
    <row r="41" spans="1:4" x14ac:dyDescent="0.25">
      <c r="A41" s="19">
        <f t="shared" si="1"/>
        <v>46523</v>
      </c>
      <c r="B41" s="11">
        <v>20</v>
      </c>
      <c r="C41" s="12">
        <v>11.486325538410235</v>
      </c>
      <c r="D41" s="20">
        <v>13</v>
      </c>
    </row>
    <row r="42" spans="1:4" x14ac:dyDescent="0.25">
      <c r="A42" s="19">
        <f t="shared" si="1"/>
        <v>46530</v>
      </c>
      <c r="B42" s="11">
        <v>21</v>
      </c>
      <c r="C42" s="12">
        <v>11.485372187969054</v>
      </c>
      <c r="D42" s="20">
        <v>19</v>
      </c>
    </row>
    <row r="43" spans="1:4" x14ac:dyDescent="0.25">
      <c r="A43" s="19">
        <f t="shared" si="1"/>
        <v>46537</v>
      </c>
      <c r="B43" s="11">
        <v>22</v>
      </c>
      <c r="C43" s="12">
        <v>11.484418919995768</v>
      </c>
      <c r="D43" s="20">
        <v>7</v>
      </c>
    </row>
    <row r="44" spans="1:4" x14ac:dyDescent="0.25">
      <c r="A44" s="19">
        <f t="shared" si="1"/>
        <v>46544</v>
      </c>
      <c r="B44" s="11">
        <v>23</v>
      </c>
      <c r="C44" s="12">
        <v>11.483465734028854</v>
      </c>
      <c r="D44" s="20">
        <v>16</v>
      </c>
    </row>
    <row r="45" spans="1:4" x14ac:dyDescent="0.25">
      <c r="A45" s="19">
        <f t="shared" si="1"/>
        <v>46551</v>
      </c>
      <c r="B45" s="11">
        <v>24</v>
      </c>
      <c r="C45" s="12">
        <v>11.482512630052483</v>
      </c>
      <c r="D45" s="20">
        <v>10</v>
      </c>
    </row>
    <row r="46" spans="1:4" x14ac:dyDescent="0.25">
      <c r="A46" s="19">
        <f t="shared" si="1"/>
        <v>46558</v>
      </c>
      <c r="B46" s="11">
        <v>25</v>
      </c>
      <c r="C46" s="12">
        <v>11.481559608058966</v>
      </c>
      <c r="D46" s="20">
        <v>10</v>
      </c>
    </row>
    <row r="47" spans="1:4" x14ac:dyDescent="0.25">
      <c r="A47" s="19">
        <f t="shared" si="1"/>
        <v>46565</v>
      </c>
      <c r="B47" s="11">
        <v>26</v>
      </c>
      <c r="C47" s="12">
        <v>11.480606668040764</v>
      </c>
      <c r="D47" s="20">
        <v>13</v>
      </c>
    </row>
    <row r="48" spans="1:4" x14ac:dyDescent="0.25">
      <c r="A48" s="19">
        <f t="shared" si="1"/>
        <v>46572</v>
      </c>
      <c r="B48" s="11">
        <v>27</v>
      </c>
      <c r="C48" s="12">
        <v>11.479653809990346</v>
      </c>
      <c r="D48" s="20">
        <v>13</v>
      </c>
    </row>
    <row r="49" spans="1:4" x14ac:dyDescent="0.25">
      <c r="A49" s="19">
        <f t="shared" si="1"/>
        <v>46579</v>
      </c>
      <c r="B49" s="11">
        <v>28</v>
      </c>
      <c r="C49" s="12">
        <v>11.47870103390018</v>
      </c>
      <c r="D49" s="20">
        <v>7</v>
      </c>
    </row>
    <row r="50" spans="1:4" x14ac:dyDescent="0.25">
      <c r="A50" s="19">
        <f t="shared" si="1"/>
        <v>46586</v>
      </c>
      <c r="B50" s="11">
        <v>29</v>
      </c>
      <c r="C50" s="12">
        <v>11.477748339762732</v>
      </c>
      <c r="D50" s="20">
        <v>6</v>
      </c>
    </row>
    <row r="51" spans="1:4" x14ac:dyDescent="0.25">
      <c r="B51" s="11"/>
    </row>
    <row r="52" spans="1:4" x14ac:dyDescent="0.25">
      <c r="B52" s="11"/>
    </row>
    <row r="53" spans="1:4" x14ac:dyDescent="0.25">
      <c r="B53" s="11"/>
    </row>
    <row r="54" spans="1:4" x14ac:dyDescent="0.25">
      <c r="B54" s="11"/>
    </row>
    <row r="55" spans="1:4" x14ac:dyDescent="0.25">
      <c r="B55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0C99AA0EEA734F92BE42D5177B5E07" ma:contentTypeVersion="10" ma:contentTypeDescription="Create a new document." ma:contentTypeScope="" ma:versionID="a28ffaf097e863e86a1cada52448d912">
  <xsd:schema xmlns:xsd="http://www.w3.org/2001/XMLSchema" xmlns:xs="http://www.w3.org/2001/XMLSchema" xmlns:p="http://schemas.microsoft.com/office/2006/metadata/properties" xmlns:ns3="96d32e74-3d21-49b9-9285-d5d70ed09908" targetNamespace="http://schemas.microsoft.com/office/2006/metadata/properties" ma:root="true" ma:fieldsID="4892c47f932f8eefacd2d3d73f0fb46a" ns3:_="">
    <xsd:import namespace="96d32e74-3d21-49b9-9285-d5d70ed0990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32e74-3d21-49b9-9285-d5d70ed0990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d32e74-3d21-49b9-9285-d5d70ed09908" xsi:nil="true"/>
  </documentManagement>
</p:properties>
</file>

<file path=customXml/itemProps1.xml><?xml version="1.0" encoding="utf-8"?>
<ds:datastoreItem xmlns:ds="http://schemas.openxmlformats.org/officeDocument/2006/customXml" ds:itemID="{0BF044CF-4A45-4820-B6D2-8EEFCDB83B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59BD65-6BA1-4209-A3E4-173B8A849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32e74-3d21-49b9-9285-d5d70ed099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CA7B92-BA2A-4322-8101-77EA02B12C4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96d32e74-3d21-49b9-9285-d5d70ed0990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3</vt:i4>
      </vt:variant>
    </vt:vector>
  </HeadingPairs>
  <TitlesOfParts>
    <vt:vector size="7" baseType="lpstr">
      <vt:lpstr>Sheet1</vt:lpstr>
      <vt:lpstr>MASTER</vt:lpstr>
      <vt:lpstr>Chart Data</vt:lpstr>
      <vt:lpstr>Sheet4</vt:lpstr>
      <vt:lpstr>Chart1</vt:lpstr>
      <vt:lpstr>Chart2</vt:lpstr>
      <vt:lpstr>Chart3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Fieno, John</dc:creator>
  <cp:lastModifiedBy>Fieno, John</cp:lastModifiedBy>
  <dcterms:created xsi:type="dcterms:W3CDTF">2026-08-10T23:07:51Z</dcterms:created>
  <dcterms:modified xsi:type="dcterms:W3CDTF">2026-08-14T22:22:07Z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0x010100510C99AA0EEA734F92BE42D5177B5E07</vt:lpwstr>
  </property>
</Properties>
</file>